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20" yWindow="345" windowWidth="12120" windowHeight="6285" tabRatio="704" activeTab="0"/>
  </bookViews>
  <sheets>
    <sheet name="Д._3 " sheetId="1" r:id="rId1"/>
    <sheet name="Д._2 2014" sheetId="2" state="hidden" r:id="rId2"/>
  </sheets>
  <definedNames>
    <definedName name="_xlnm.Print_Titles" localSheetId="1">'Д._2 2014'!$8:$11</definedName>
    <definedName name="_xlnm.Print_Titles" localSheetId="0">'Д._3 '!$10:$13</definedName>
    <definedName name="_xlnm.Print_Area" localSheetId="1">'Д._2 2014'!$B$1:$O$165</definedName>
    <definedName name="_xlnm.Print_Area" localSheetId="0">'Д._3 '!$A$1:$T$199</definedName>
    <definedName name="ОЪIАТТЬ_ПAUАТE">#REF!</definedName>
  </definedNames>
  <calcPr fullCalcOnLoad="1"/>
</workbook>
</file>

<file path=xl/sharedStrings.xml><?xml version="1.0" encoding="utf-8"?>
<sst xmlns="http://schemas.openxmlformats.org/spreadsheetml/2006/main" count="834" uniqueCount="628">
  <si>
    <t>Пільги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кримінально-виконавчої служби,ветеранам служби цивільного захисту,ветеранам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охорони,ветеранів  Державної  кримінально-виконавчої служби, ветеранів служби цивільного захисту, ветеранів Державної служби спеціального зв'язку та захисту інформації України, звільненим зі служби за віком,хворобою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(померли),пропали безвісті або стали інвалідами при проходженні служби,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</si>
  <si>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</si>
  <si>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0218110</t>
  </si>
  <si>
    <t>Заходи із запобігання та ліквідації надзвичайних ситуацій та наслідків стихійного лиха</t>
  </si>
  <si>
    <t>Пільги пенсіонерам з числа спеціалістів із захисту рослин, передб.ч.четвертою ст.20 ЗУ"Про захист рослин", громадянам, передб. пунктом «ї» част.першої ст.77 Основ законод-ва про охорону здоров’я, част.п'ятою ст.29 ЗУ"Про культуру", част, другою ст.30 ЗУ "Про бібілотеки та бібіліотечну справу", абз.першим част.четвертої ст.57 ЗУ «Про освіту», на безоплатне користування житлом, опаленням та освітленням</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</si>
  <si>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t>
  </si>
  <si>
    <t>Субсидії населенню для відшкодування витрат на оплату житлово-комунальних послуг</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</si>
  <si>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</si>
  <si>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Управління освіти, молоді та спорту райдержадміністрації</t>
  </si>
  <si>
    <t>0600000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</si>
  <si>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захисту,ветеранів Державної служби спеціального зв'язку та захисту інформації України,звільненим зі служби за віком, хворобоюабо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утриманні,на придбання твердого палива</t>
  </si>
  <si>
    <t>Пільги пенсіонерамз числа спеціалістів із захистй рослин, передб. част. четвертою ст.20 ЗУ "Про захист рослин", громадянам, передб. пунктом «ї» част.першої ст.77 Основ законод-ва про охорону здоров’я, част.п'ятою ст.29 ЗУ "про культуру", част. другою ст.30 ЗУ "Про бібліотеки та бібліотечну справу", абз.першим част.четвертої ст.57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</si>
  <si>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</si>
  <si>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0111080</t>
  </si>
  <si>
    <t>1080</t>
  </si>
  <si>
    <t>Інші заходи в галузі культури і мистецва</t>
  </si>
  <si>
    <t>0620</t>
  </si>
  <si>
    <t>Організація благоустрію населених пунктів</t>
  </si>
  <si>
    <t>Резервний фонд місцевого бюджету</t>
  </si>
  <si>
    <t>8710</t>
  </si>
  <si>
    <t>Надання позашкільної освіти закладами позашкільної освіти, заходи із позашкільної роботи з дітьми</t>
  </si>
  <si>
    <t>Підвищення кваліфікації, перепідготовка кадрів закладами післядипломної освіти</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</si>
  <si>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</si>
  <si>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Фінансова підтримка дитячо-юнацьких спортивних шкіл фізкультурно-спортивних товариств</t>
  </si>
  <si>
    <t>Проведення навчально-тренувальних зборів і змагань з олімпійських видів спорту</t>
  </si>
  <si>
    <t>5011</t>
  </si>
  <si>
    <t>0315011</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</si>
  <si>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</si>
  <si>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Допомога при народженні дитини</t>
  </si>
  <si>
    <t>Допомога при усиновленні дитини</t>
  </si>
  <si>
    <t>Держана соціальна допомога інвалідам з дитинства та дітям- інвалідам</t>
  </si>
  <si>
    <t>Допомога на догляд за інвалідом І чи ІІ групи внаслідок психічного розладу</t>
  </si>
  <si>
    <t>Територіальні центри соціального обслуговування (надання соціальних послуг)</t>
  </si>
  <si>
    <t>Центри соціальної реабілітації дітей-інвалідів; центри професійної реабілітації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</si>
  <si>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</si>
  <si>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</si>
  <si>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Програми і заходи центрів соціальних служб для сім'ї, дітей та молоді</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</si>
  <si>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</si>
  <si>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0111010</t>
  </si>
  <si>
    <t>0111140</t>
  </si>
  <si>
    <t>0111161</t>
  </si>
  <si>
    <t>0111162</t>
  </si>
  <si>
    <t>0113131</t>
  </si>
  <si>
    <t>0113140</t>
  </si>
  <si>
    <t>0115011</t>
  </si>
  <si>
    <t>0115031</t>
  </si>
  <si>
    <t>0112111</t>
  </si>
  <si>
    <t>0112010</t>
  </si>
  <si>
    <t>0112144</t>
  </si>
  <si>
    <t>0113050</t>
  </si>
  <si>
    <t>0113090</t>
  </si>
  <si>
    <t>0113104</t>
  </si>
  <si>
    <t>0113180</t>
  </si>
  <si>
    <t>0113242</t>
  </si>
  <si>
    <t>0114020</t>
  </si>
  <si>
    <t>0114030</t>
  </si>
  <si>
    <t>0114060</t>
  </si>
  <si>
    <t>0118700</t>
  </si>
  <si>
    <t>0119150</t>
  </si>
  <si>
    <t>9150</t>
  </si>
  <si>
    <t xml:space="preserve">Інші дотації з місцевого бюджету </t>
  </si>
  <si>
    <t>0113210</t>
  </si>
  <si>
    <t>3210</t>
  </si>
  <si>
    <t>1050</t>
  </si>
  <si>
    <t>Організація та проведення громадських робіт</t>
  </si>
  <si>
    <r>
      <t>Програми і централізовані заходи</t>
    </r>
    <r>
      <rPr>
        <sz val="18"/>
        <rFont val="Times New Roman"/>
        <family val="1"/>
      </rPr>
      <t xml:space="preserve"> </t>
    </r>
    <r>
      <rPr>
        <i/>
        <sz val="18"/>
        <rFont val="Times New Roman"/>
        <family val="1"/>
      </rPr>
      <t>боротьби з туберкульозом</t>
    </r>
  </si>
  <si>
    <r>
      <t>Програми і централізовані заходи</t>
    </r>
    <r>
      <rPr>
        <sz val="18"/>
        <rFont val="Times New Roman"/>
        <family val="1"/>
      </rPr>
      <t xml:space="preserve"> </t>
    </r>
    <r>
      <rPr>
        <i/>
        <sz val="18"/>
        <rFont val="Times New Roman"/>
        <family val="1"/>
      </rPr>
      <t>профілактики ВІЛ-інфекції/СНІДу</t>
    </r>
  </si>
  <si>
    <r>
      <t>Інші субвенції  з районного бюджету місцевим бюджетам,</t>
    </r>
    <r>
      <rPr>
        <sz val="18"/>
        <rFont val="Times New Roman Cyr"/>
        <family val="0"/>
      </rPr>
      <t xml:space="preserve"> в тому числі: </t>
    </r>
  </si>
  <si>
    <t>Рожнятівській селищній раді   "Краща етнокультурна громада"</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</si>
  <si>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</si>
  <si>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(в т.ч.школа-дитячий садок, інтернат при школі),спеціалізовані школи, ліцеї, гімназії, колегіуми</t>
  </si>
  <si>
    <t>Вечірні (змінні) школи</t>
  </si>
  <si>
    <t>Позашкільні заклади освіти, заходи  із позашкільної роботи з дітьми</t>
  </si>
  <si>
    <t xml:space="preserve">Заходи післядипломної освіти ІІІ-ІV рівнів  акредитації (академії, інститути, центри підвищення кваліфікації, перепідготовки, вдосконалення ) </t>
  </si>
  <si>
    <t xml:space="preserve">Методична робота, інші заходи у сфері  народної освіти </t>
  </si>
  <si>
    <t>Централізовані бухгалтерії обласних, міських, районних  відділів освіти</t>
  </si>
  <si>
    <t>Багатопрофільна стаціонарна медична допомога населенню</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</si>
  <si>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</si>
  <si>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Утримання та навчально-тренувальна робота дитячо-юнацьких спортивних шкіл</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</si>
  <si>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</si>
  <si>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Поліклініки і амбулаторії (крім спеціалізованих поліклінік та загальних і спеціалізованих стоматологічних поліклінік)</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</si>
  <si>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</si>
  <si>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</si>
  <si>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</si>
  <si>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1000000</t>
  </si>
  <si>
    <t>1010000</t>
  </si>
  <si>
    <t>1140</t>
  </si>
  <si>
    <t>0110150</t>
  </si>
  <si>
    <t>0150</t>
  </si>
  <si>
    <t>Первинна медична допомога населенню, що надається центрами первинної медичної (медико-санітарної) допомоги</t>
  </si>
  <si>
    <t>0726</t>
  </si>
  <si>
    <t>2111</t>
  </si>
  <si>
    <t>0110180</t>
  </si>
  <si>
    <t>Субвенція з місцевого бюджету  на виплату державної соціальної допомоги на дітей-сиріт та дітей , позбавлених батьківського піклування, грошового забезпечення батькам-вихователям  і прийомними батьками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соцдопомоги на утримання дитини в сім’ї патронатного вихователя за рахунок відповідної субвенції з державного бюджету</t>
  </si>
  <si>
    <t>Інша діяльність у сфері державного управління</t>
  </si>
  <si>
    <t>0218130</t>
  </si>
  <si>
    <t>8130</t>
  </si>
  <si>
    <t>Забезпечення діяльності місцевої пожежної охорони</t>
  </si>
  <si>
    <t>0200000</t>
  </si>
  <si>
    <t>0210000</t>
  </si>
  <si>
    <t>0215062</t>
  </si>
  <si>
    <t>0215032</t>
  </si>
  <si>
    <t>0217610</t>
  </si>
  <si>
    <t>4020</t>
  </si>
  <si>
    <t>Фінансова підтримка фiлармонiй, художніх і музичних колективів, ансамблів, концертних та циркових організацій</t>
  </si>
  <si>
    <t>0824</t>
  </si>
  <si>
    <t>Забезпечення діяльності бібліотек</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</si>
  <si>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</si>
  <si>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</si>
  <si>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</si>
  <si>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</si>
  <si>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2417110</t>
  </si>
  <si>
    <t>7110</t>
  </si>
  <si>
    <t>Реалізація програм в галузі сільського господарства</t>
  </si>
  <si>
    <t>3700000</t>
  </si>
  <si>
    <t>3710000</t>
  </si>
  <si>
    <t>0800000</t>
  </si>
  <si>
    <t>0810000</t>
  </si>
  <si>
    <t>0813011</t>
  </si>
  <si>
    <t>0813012</t>
  </si>
  <si>
    <t>0813021</t>
  </si>
  <si>
    <t>0813022</t>
  </si>
  <si>
    <t>0813032</t>
  </si>
  <si>
    <t>0813035</t>
  </si>
  <si>
    <t>0813041</t>
  </si>
  <si>
    <t>0813043</t>
  </si>
  <si>
    <t>0813044</t>
  </si>
  <si>
    <t>0813045</t>
  </si>
  <si>
    <t>0813046</t>
  </si>
  <si>
    <t>0813047</t>
  </si>
  <si>
    <t>0813105</t>
  </si>
  <si>
    <t>0813161</t>
  </si>
  <si>
    <t>0222151</t>
  </si>
  <si>
    <t>0222152</t>
  </si>
  <si>
    <t>0610000</t>
  </si>
  <si>
    <t>0611030</t>
  </si>
  <si>
    <t>0213112</t>
  </si>
  <si>
    <t>0213132</t>
  </si>
  <si>
    <t>0213140</t>
  </si>
  <si>
    <t>Утримання та навчально-тренувальна робота комунальних дитячо-юнацьких спортивних шкіл</t>
  </si>
  <si>
    <t>Первинна медична допомога населенню</t>
  </si>
  <si>
    <t>(грн.)</t>
  </si>
  <si>
    <t>Надання спеціальної освіти мистецькими школами</t>
  </si>
  <si>
    <r>
      <t xml:space="preserve">субвенція з </t>
    </r>
    <r>
      <rPr>
        <b/>
        <i/>
        <sz val="14"/>
        <rFont val="Times New Roman Cyr"/>
        <family val="0"/>
      </rPr>
      <t>районного</t>
    </r>
    <r>
      <rPr>
        <i/>
        <sz val="14"/>
        <rFont val="Times New Roman Cyr"/>
        <family val="0"/>
      </rPr>
      <t xml:space="preserve"> бюджету  сільським та селищним бюджетам на  на виконання  "Програми розвитку місцевого самоврядування в Івано-Франківській області на 2016-2020 роки" </t>
    </r>
  </si>
  <si>
    <r>
      <t xml:space="preserve">субвенція з </t>
    </r>
    <r>
      <rPr>
        <b/>
        <i/>
        <sz val="14"/>
        <rFont val="Times New Roman Cyr"/>
        <family val="0"/>
      </rPr>
      <t>обласного</t>
    </r>
    <r>
      <rPr>
        <i/>
        <sz val="14"/>
        <rFont val="Times New Roman Cyr"/>
        <family val="0"/>
      </rPr>
      <t xml:space="preserve">  бюджету сільським та селищним бюджетам  на виконання  "Програми розвитку місцевого самоврядування в Івано-Франківській області на 2016-2020 роки" </t>
    </r>
  </si>
  <si>
    <t xml:space="preserve">Розподіл видатків районного бюджету на 2016 рік
за тимчасовою класифікацією видатків та кредитування місцевих бюджетів
</t>
  </si>
  <si>
    <t>Загальний фонд</t>
  </si>
  <si>
    <t>Спеціальний фонд</t>
  </si>
  <si>
    <t>видатки споживання</t>
  </si>
  <si>
    <t>видатки розвитку</t>
  </si>
  <si>
    <t xml:space="preserve">РАЗОМ </t>
  </si>
  <si>
    <t>Розподіл</t>
  </si>
  <si>
    <t>3131</t>
  </si>
  <si>
    <t>3132</t>
  </si>
  <si>
    <t>0313140</t>
  </si>
  <si>
    <t>3140</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</si>
  <si>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</si>
  <si>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</si>
  <si>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3112</t>
  </si>
  <si>
    <t>Заходи державної політики з питань дітей та їх соціального захисту</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</si>
  <si>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</si>
  <si>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</si>
  <si>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окремим категоріям громадян з оплати послуг зв'язку</t>
  </si>
  <si>
    <t>3032</t>
  </si>
  <si>
    <t>3161</t>
  </si>
  <si>
    <t xml:space="preserve">Управління соціального захисту населення райдержадміністрації </t>
  </si>
  <si>
    <t>3011</t>
  </si>
  <si>
    <t>1000</t>
  </si>
  <si>
    <t>1511000</t>
  </si>
  <si>
    <t>3012</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</si>
  <si>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</si>
  <si>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0100000</t>
  </si>
  <si>
    <t>Брошнівській сел../р на виконання Програми розвитку місцевого самоврядування в Івано-Франківській області на 2016-2020 роки -партнерство влади та громади- капітальний ремонт вул.Залізнична в селищі Брошнів-Осада</t>
  </si>
  <si>
    <t>0222150</t>
  </si>
  <si>
    <t>Компенсаційні виплати за пільговий проїзд окремих категорій громадян на залізничному транспорті</t>
  </si>
  <si>
    <t>0116030</t>
  </si>
  <si>
    <t>6030</t>
  </si>
  <si>
    <t>0117680</t>
  </si>
  <si>
    <t>7680</t>
  </si>
  <si>
    <t>Членські внески до асоціацій органів місцевого самоврядування</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</si>
  <si>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</si>
  <si>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1513012</t>
  </si>
  <si>
    <t>3013</t>
  </si>
  <si>
    <t>1513013</t>
  </si>
  <si>
    <t>0813230</t>
  </si>
  <si>
    <t>Первинна медична допомога населенню, що надається фельдшерськими, фельдшерсько-акушерськими пунктами</t>
  </si>
  <si>
    <t>1162</t>
  </si>
  <si>
    <t>Код Функціональної  класифікації видатків та кредитування  бюджету</t>
  </si>
  <si>
    <t>усього</t>
  </si>
  <si>
    <t>у тому числі бюджет розвитку</t>
  </si>
  <si>
    <t>16=5+10</t>
  </si>
  <si>
    <t>Інші програми та заходи у сфері освіти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</si>
  <si>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</si>
  <si>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</si>
  <si>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</si>
  <si>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</si>
  <si>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</si>
  <si>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</si>
  <si>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</si>
  <si>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</si>
  <si>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3021</t>
  </si>
  <si>
    <t>3022</t>
  </si>
  <si>
    <t>1513022</t>
  </si>
  <si>
    <t>Рожнятівська центральна районна лікарня</t>
  </si>
  <si>
    <t>(код бюджету)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</si>
  <si>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</si>
  <si>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3023</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</si>
  <si>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</si>
  <si>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</si>
  <si>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</si>
  <si>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</si>
  <si>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</si>
  <si>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 xml:space="preserve">в т.ч. цільові видатки на надання первинної медичної допомоги </t>
  </si>
  <si>
    <t>0220000</t>
  </si>
  <si>
    <t>0222010</t>
  </si>
  <si>
    <t>0222112</t>
  </si>
  <si>
    <t>0222140</t>
  </si>
  <si>
    <t>0222142</t>
  </si>
  <si>
    <t>0222143</t>
  </si>
  <si>
    <t>0222144</t>
  </si>
  <si>
    <t>0222110</t>
  </si>
  <si>
    <t>0222145</t>
  </si>
  <si>
    <t>Відшкодування вартості лікарських засобів для лікування окремих захворювань</t>
  </si>
  <si>
    <t>0222146</t>
  </si>
  <si>
    <t>Здійснення заходів та реалізація проектів на виконання Державної цільової соціальної програми `Молодь України`</t>
  </si>
  <si>
    <t>1513025</t>
  </si>
  <si>
    <t>3025</t>
  </si>
  <si>
    <t>Надання пільг багатодітним сім'ям на придбання твердого палива та скрапленого газу</t>
  </si>
  <si>
    <t xml:space="preserve">Надання субсидій населенню для відшкодування витрат на придбання твердого та рідкого </t>
  </si>
  <si>
    <t>3035</t>
  </si>
  <si>
    <t>3041</t>
  </si>
  <si>
    <t>Надання допомоги у зв'язку з вагітністю і пологами</t>
  </si>
  <si>
    <t>1513042</t>
  </si>
  <si>
    <t>3042</t>
  </si>
  <si>
    <t>3043</t>
  </si>
  <si>
    <t>3044</t>
  </si>
  <si>
    <t>3045</t>
  </si>
  <si>
    <t>3046</t>
  </si>
  <si>
    <t>3047</t>
  </si>
  <si>
    <t>3050</t>
  </si>
  <si>
    <t>3090</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</si>
  <si>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</si>
  <si>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</si>
  <si>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</si>
  <si>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</si>
  <si>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</si>
  <si>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</si>
  <si>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Пільгове медичне обслуговування осіб, які постраждали внаслідок Чорнобильської катастрофи</t>
  </si>
  <si>
    <t>5031</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</si>
  <si>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</si>
  <si>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</si>
  <si>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</si>
  <si>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Первинна медична допомога населенню, що надається амбулаторно-поліклінічними закладами (відділеннями)</t>
  </si>
  <si>
    <t>3180</t>
  </si>
  <si>
    <t>Соціальний захист ветеранів війни та праці</t>
  </si>
  <si>
    <t>250404</t>
  </si>
  <si>
    <t>070</t>
  </si>
  <si>
    <t>091108</t>
  </si>
  <si>
    <r>
      <t xml:space="preserve">РАЗОМ </t>
    </r>
    <r>
      <rPr>
        <b/>
        <sz val="14"/>
        <rFont val="Times New Roman CYR"/>
        <family val="0"/>
      </rPr>
      <t>загальний і спеціальний фонди</t>
    </r>
  </si>
  <si>
    <t>190</t>
  </si>
  <si>
    <t>220</t>
  </si>
  <si>
    <t>(тис.грн.)</t>
  </si>
  <si>
    <t>Видатки загального фонду</t>
  </si>
  <si>
    <t>Видатки спеціального фонду</t>
  </si>
  <si>
    <t>Всього</t>
  </si>
  <si>
    <t>ВСЬОГО ВИДАТКІВ</t>
  </si>
  <si>
    <t>Код відомчої класифі-кації</t>
  </si>
  <si>
    <t>класифі-кації</t>
  </si>
  <si>
    <t>001</t>
  </si>
  <si>
    <t>0822</t>
  </si>
  <si>
    <t>Фінансова підтримка мистецького об'єднання "Елегія"</t>
  </si>
  <si>
    <t>0829</t>
  </si>
  <si>
    <t>120201</t>
  </si>
  <si>
    <t>020</t>
  </si>
  <si>
    <t>0923</t>
  </si>
  <si>
    <t>0910</t>
  </si>
  <si>
    <t>070401</t>
  </si>
  <si>
    <t>070701</t>
  </si>
  <si>
    <t>0950</t>
  </si>
  <si>
    <t>0810</t>
  </si>
  <si>
    <t>0990</t>
  </si>
  <si>
    <t>070802</t>
  </si>
  <si>
    <t>070804</t>
  </si>
  <si>
    <t>070806</t>
  </si>
  <si>
    <t>070807</t>
  </si>
  <si>
    <t>030</t>
  </si>
  <si>
    <t>080101</t>
  </si>
  <si>
    <t>0731</t>
  </si>
  <si>
    <t xml:space="preserve">Лікарні </t>
  </si>
  <si>
    <t>0763</t>
  </si>
  <si>
    <t>0114082</t>
  </si>
  <si>
    <t>4082</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</si>
  <si>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</si>
  <si>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</si>
  <si>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</si>
  <si>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081002</t>
  </si>
  <si>
    <t>0825</t>
  </si>
  <si>
    <t>062</t>
  </si>
  <si>
    <t>060</t>
  </si>
  <si>
    <t>091103</t>
  </si>
  <si>
    <t>1040</t>
  </si>
  <si>
    <t>Соціальні програми і заходи державних органів у справах молоді</t>
  </si>
  <si>
    <t>091107</t>
  </si>
  <si>
    <t>Соціальні програми і заходи державних органів у справах сім'ї</t>
  </si>
  <si>
    <t>091101</t>
  </si>
  <si>
    <t>091102</t>
  </si>
  <si>
    <t>050</t>
  </si>
  <si>
    <t>110</t>
  </si>
  <si>
    <t xml:space="preserve"> </t>
  </si>
  <si>
    <t>Фінансова підтримка філармонії</t>
  </si>
  <si>
    <t>110103</t>
  </si>
  <si>
    <t>Бібліотеки</t>
  </si>
  <si>
    <t>140</t>
  </si>
  <si>
    <t>Проведення навчально-тренувальних зборів і змагань</t>
  </si>
  <si>
    <t>Інші видатки</t>
  </si>
  <si>
    <t>200</t>
  </si>
  <si>
    <t>160903</t>
  </si>
  <si>
    <t>0133</t>
  </si>
  <si>
    <t>200200</t>
  </si>
  <si>
    <t>Охорона і раціональне використання земель</t>
  </si>
  <si>
    <t>090</t>
  </si>
  <si>
    <t>230</t>
  </si>
  <si>
    <t>010</t>
  </si>
  <si>
    <t>010116</t>
  </si>
  <si>
    <t>006</t>
  </si>
  <si>
    <t>250328</t>
  </si>
  <si>
    <t>250330</t>
  </si>
  <si>
    <t>1161</t>
  </si>
  <si>
    <t>Забезпечення діяльності інших закладів у сфері освіти</t>
  </si>
  <si>
    <t>Придбання шкільних автобусів для перевезення дітей, що проживають у сільській місцевості (субвенція з державного бюджету)</t>
  </si>
  <si>
    <t>070809</t>
  </si>
  <si>
    <t>Додаткова дотація на вирівнювання фінансової забезпеченості місцевих бюджетів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</si>
  <si>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</si>
  <si>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споживання</t>
  </si>
  <si>
    <t>з них</t>
  </si>
  <si>
    <t>оплата праці</t>
  </si>
  <si>
    <t>комунальні послуги та енергоносії</t>
  </si>
  <si>
    <t>розвитку</t>
  </si>
  <si>
    <t>Освіта</t>
  </si>
  <si>
    <t>010000</t>
  </si>
  <si>
    <t>Державне управління</t>
  </si>
  <si>
    <t>070000</t>
  </si>
  <si>
    <t>080000</t>
  </si>
  <si>
    <t>Охорона здоров'я</t>
  </si>
  <si>
    <t>090000</t>
  </si>
  <si>
    <t>Соціальний захист та соціальне забезпечення</t>
  </si>
  <si>
    <t>Соціальні програми у галузі сім'ї, жінок, молоді та дітей</t>
  </si>
  <si>
    <t>110000</t>
  </si>
  <si>
    <t>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</si>
  <si>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</si>
  <si>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</si>
  <si>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</si>
  <si>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</si>
  <si>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</si>
  <si>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</si>
  <si>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</si>
  <si>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рибальство та мисливство</t>
  </si>
  <si>
    <t>170000</t>
  </si>
  <si>
    <t>Дорожнє господарство</t>
  </si>
  <si>
    <t>в т.ч. цільові кошти на лікування хворих на цукровий та нецукровий діабет</t>
  </si>
  <si>
    <t>180000</t>
  </si>
  <si>
    <t>Інші послуги, пов'язані з економічною діяльністю</t>
  </si>
  <si>
    <t>210000</t>
  </si>
  <si>
    <t>Попередження та ліквідація надзвичайних ситуацій та наслідків стихійного лиха</t>
  </si>
  <si>
    <t>240000</t>
  </si>
  <si>
    <t>Цільові фонди</t>
  </si>
  <si>
    <t>видатки 250</t>
  </si>
  <si>
    <t xml:space="preserve">субвенції нерозподілені </t>
  </si>
  <si>
    <t>250000</t>
  </si>
  <si>
    <t>Видатки, не віднесені до основних груп</t>
  </si>
  <si>
    <t>в т.ч. - субвенції з обласного бюджету місцевим бюджетам</t>
  </si>
  <si>
    <t>СУБВЕНЦІЇ З ДЕРЖАВНОГО БЮДЖЕТУ МІСЦЕВИМ БЮДЖЕТАМ</t>
  </si>
  <si>
    <t>в т.ч. - субвенції з державного бюджету місцевим бюджетам</t>
  </si>
  <si>
    <t>в т. ч. утримання симфонічного оркестру</t>
  </si>
  <si>
    <t>250343</t>
  </si>
  <si>
    <t>250329</t>
  </si>
  <si>
    <t>250376</t>
  </si>
  <si>
    <t>250313</t>
  </si>
  <si>
    <t xml:space="preserve">       Додаток  2</t>
  </si>
  <si>
    <t>Підтримка спорту вищих досягнень та організацій, які здійснюють фізкультурно-спортивну діяльність в регіоні</t>
  </si>
  <si>
    <t>5062</t>
  </si>
  <si>
    <t>5032</t>
  </si>
  <si>
    <t>Сприяння розвитку малого та середнього підприємництва</t>
  </si>
  <si>
    <t>0318600</t>
  </si>
  <si>
    <t xml:space="preserve">Районна державна адміністрація </t>
  </si>
  <si>
    <t>2140</t>
  </si>
  <si>
    <t>2143</t>
  </si>
  <si>
    <t>Централізовані заходи з лікування хворих на цукровий та нецукровий діабет</t>
  </si>
  <si>
    <t>2150</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</si>
  <si>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</si>
  <si>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</si>
  <si>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</si>
  <si>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Відділ  культури райдержадміністрації</t>
  </si>
  <si>
    <t>Відділ агропромислового розвитку  райдержадміністрації</t>
  </si>
  <si>
    <t>7618800</t>
  </si>
  <si>
    <t>8800</t>
  </si>
  <si>
    <t>Програми і централізовані заходи у галузі охорони здоров’я</t>
  </si>
  <si>
    <t>Фінансова підтримка Івано-Франківського академічного Гуцульського ансамблю пісні і танцю "Гуцулія"</t>
  </si>
  <si>
    <t>100000</t>
  </si>
  <si>
    <t>Житлово-комунальне господарство</t>
  </si>
  <si>
    <t>130107</t>
  </si>
  <si>
    <t>250382</t>
  </si>
  <si>
    <t xml:space="preserve">бюджет розвитку </t>
  </si>
  <si>
    <t>капітальні видатки за рахунок коштів, що передаються із загального фонду до бюджету розвитку (спеціального фонду)</t>
  </si>
  <si>
    <t>"-на придбання витратних матеріалів та медичного обладнання для закладів охорони здоров`я</t>
  </si>
  <si>
    <t>"-на поліпшення умов оплати праці медичних працівників, які надають медичну допомогу хворим на туберкульоз</t>
  </si>
  <si>
    <t>Найменування коду тимчасової класифікації видатків та кредитування місцевих бюджетів</t>
  </si>
  <si>
    <t>Код тимчасової класифікації видатків та кредитування місцевих бюджетів</t>
  </si>
  <si>
    <t>Дитячі будинки ( в т.ч. сімейного типу, прийомні сім’ї)</t>
  </si>
  <si>
    <t>090201</t>
  </si>
  <si>
    <t>090202</t>
  </si>
  <si>
    <t>090203</t>
  </si>
  <si>
    <t>090204</t>
  </si>
  <si>
    <t>090207</t>
  </si>
  <si>
    <t>090208</t>
  </si>
  <si>
    <t>090209</t>
  </si>
  <si>
    <t>090210</t>
  </si>
  <si>
    <t>090211</t>
  </si>
  <si>
    <t>Пільги на медичне обслуговування громадянам, які постраждали внаслідок Чорнобильської катастрофи</t>
  </si>
  <si>
    <t>090212</t>
  </si>
  <si>
    <t>090214</t>
  </si>
  <si>
    <t>Пільги окремим категоріям громадян з послуг зв’язку</t>
  </si>
  <si>
    <t>090216</t>
  </si>
  <si>
    <t>090302</t>
  </si>
  <si>
    <t xml:space="preserve">Допомога у зв’язку з вагітністю і пологами </t>
  </si>
  <si>
    <t>090303</t>
  </si>
  <si>
    <t xml:space="preserve">Допомога по догляду за дитиною віком до 3 років </t>
  </si>
  <si>
    <t>090304</t>
  </si>
  <si>
    <t>090305</t>
  </si>
  <si>
    <t xml:space="preserve">Допомога на дітей, над якими встановлено опіку чи піклування </t>
  </si>
  <si>
    <t>090306</t>
  </si>
  <si>
    <t>Допомога на дітей одиноким матерям</t>
  </si>
  <si>
    <t>090307</t>
  </si>
  <si>
    <t>Тимчасова державна допомога дітям</t>
  </si>
  <si>
    <t>90401</t>
  </si>
  <si>
    <t>0218220</t>
  </si>
  <si>
    <t>8220</t>
  </si>
  <si>
    <t>0380</t>
  </si>
  <si>
    <t>0222113</t>
  </si>
  <si>
    <t>Заходи та роботи з мобілізаційної підготовки місцевого значення</t>
  </si>
  <si>
    <t>Державна соціальна допомога малозабезпеченим сім’ям</t>
  </si>
  <si>
    <t>090405</t>
  </si>
  <si>
    <t>090406</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</si>
  <si>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</si>
  <si>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</si>
  <si>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090412</t>
  </si>
  <si>
    <t>090413</t>
  </si>
  <si>
    <t>090417</t>
  </si>
  <si>
    <t>091204</t>
  </si>
  <si>
    <t>091207</t>
  </si>
  <si>
    <t>091300</t>
  </si>
  <si>
    <t>090215</t>
  </si>
  <si>
    <t>Органи місцевого самоврядування</t>
  </si>
  <si>
    <t>Програма розвитку місцевого самоврядування в Рожнятівському районі на 2009-2011рр.</t>
  </si>
  <si>
    <t>080300</t>
  </si>
  <si>
    <t>080600</t>
  </si>
  <si>
    <t>Фельдшерсько-акушерські пункти</t>
  </si>
  <si>
    <t>Група централізованого господарського обслуговування</t>
  </si>
  <si>
    <t>Інші заклади освіти (МНВК)</t>
  </si>
  <si>
    <t>Інші освітні програми</t>
  </si>
  <si>
    <t>Допомога дітям-сиротам та дітям, позбавленим батьківського піклування, яким виповнюється 18 років.</t>
  </si>
  <si>
    <t>070201</t>
  </si>
  <si>
    <t>070202</t>
  </si>
  <si>
    <t>070805</t>
  </si>
  <si>
    <t>070808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</si>
  <si>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</si>
  <si>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Витрати на поховання учасників бойових дій та інвалідів війни</t>
  </si>
  <si>
    <t>Коменсаційні виплати на пільговий проїзд автомобільним транспортом окремим категоріям громодян</t>
  </si>
  <si>
    <t>170102</t>
  </si>
  <si>
    <t>170302</t>
  </si>
  <si>
    <t>Компенсацiйнi виплати за пiльговий проїзд окремих категорiй громадян на залізничному транспорті</t>
  </si>
  <si>
    <t>Філармонії, музичні колективи і ансамблі та інші мистецькі заклади та заходи</t>
  </si>
  <si>
    <t>110204</t>
  </si>
  <si>
    <t>Палаци і будинки культури, клуби та інші заклади клубного типу</t>
  </si>
  <si>
    <t>110205</t>
  </si>
  <si>
    <t>Школи естетичного виховання дітей</t>
  </si>
  <si>
    <t>Інші культурно-освітні заклади та заходи</t>
  </si>
  <si>
    <t>110104</t>
  </si>
  <si>
    <t>Районна цільова програма "Сільська культура - 2011 рік"</t>
  </si>
  <si>
    <t>Програма "Розширення доступу до Інтернет в бібліотеках району  на 2010-2014 роки"</t>
  </si>
  <si>
    <t>250311</t>
  </si>
  <si>
    <t>060000</t>
  </si>
  <si>
    <t>Надання дошкільної освiти</t>
  </si>
  <si>
    <t xml:space="preserve">Правоохоронна діяльність та забезпечення безпеки держави </t>
  </si>
  <si>
    <t>0213121</t>
  </si>
  <si>
    <t>3121</t>
  </si>
  <si>
    <t>Утримання та забезпеченя діяльності центрів соціальних служб для сім'ї, дітей та молоді</t>
  </si>
  <si>
    <t>0811060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</si>
  <si>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</si>
  <si>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0813042</t>
  </si>
  <si>
    <t>Надання допомоги при усинвленні дитини</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</si>
  <si>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</si>
  <si>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</si>
  <si>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</si>
  <si>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</si>
  <si>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</si>
  <si>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</si>
  <si>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</si>
  <si>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</si>
  <si>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</si>
  <si>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</si>
  <si>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</si>
  <si>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</si>
  <si>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0111151</t>
  </si>
  <si>
    <t>1151</t>
  </si>
  <si>
    <t>Забезпечення діяльності інклюзивно-ресурсних центрів за рахунок коштів місцевого бюджету</t>
  </si>
  <si>
    <t>0111152</t>
  </si>
  <si>
    <t>1152</t>
  </si>
  <si>
    <t xml:space="preserve">Забезпечення діяльності інклюзивно-ресурсних центрів за рахунок освітньої субвенції </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</si>
  <si>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</si>
  <si>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</si>
  <si>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</si>
  <si>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0111070</t>
  </si>
  <si>
    <t>0313085</t>
  </si>
  <si>
    <t>Секретар селищної ради                                                                               Тетяна Михайлишин</t>
  </si>
  <si>
    <t>видатків селищного бюджету на 2021 рік</t>
  </si>
  <si>
    <t>від 24.12.2020 року   №36-2/2020</t>
  </si>
  <si>
    <t>09558000000</t>
  </si>
  <si>
    <t xml:space="preserve">Селищна рада </t>
  </si>
  <si>
    <t>до рішення селищної ради</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</si>
  <si>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</si>
  <si>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</si>
  <si>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Видатки на поховання учасників бойових дій та осіб з інвалідністю внаслідок війни</t>
  </si>
  <si>
    <t>Надання реабілітаційних послуг особам з інвалідністю та дітям з інвалідністю</t>
  </si>
  <si>
    <t>3160</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</si>
  <si>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</si>
  <si>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</si>
  <si>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</si>
  <si>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3190</t>
  </si>
  <si>
    <t>0813190</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</si>
  <si>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</si>
  <si>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</si>
  <si>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</si>
  <si>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3242</t>
  </si>
  <si>
    <t>Інші заходи у сфері соціального захисту і соціального забезпечення</t>
  </si>
  <si>
    <t>Транспорт , дорожне господарство, зв'язок , телекомунікації та інформатика</t>
  </si>
  <si>
    <t xml:space="preserve">Програма підтримки розвитку сільськогосподарського виробництва в Рожнятівському районі на 2011-2012 роки </t>
  </si>
  <si>
    <t xml:space="preserve">Відділ агропромислового розвитку </t>
  </si>
  <si>
    <t>081007</t>
  </si>
  <si>
    <t>081009</t>
  </si>
  <si>
    <t>Програми і централізовані заходи боротьби з туберкульозом</t>
  </si>
  <si>
    <t>091205</t>
  </si>
  <si>
    <t>090308</t>
  </si>
  <si>
    <t>53</t>
  </si>
  <si>
    <t>250403</t>
  </si>
  <si>
    <t>Видатки на покриття інших заборгованостей, що виникли у попередні роки</t>
  </si>
  <si>
    <t>Місцева пожежна охорона</t>
  </si>
  <si>
    <t>060702</t>
  </si>
  <si>
    <t>180404</t>
  </si>
  <si>
    <t>8600</t>
  </si>
  <si>
    <t>2400000</t>
  </si>
  <si>
    <t>2410000</t>
  </si>
  <si>
    <t>4030</t>
  </si>
  <si>
    <t>4060</t>
  </si>
  <si>
    <t>091206</t>
  </si>
  <si>
    <t>250102</t>
  </si>
  <si>
    <t>Резервний фонд</t>
  </si>
  <si>
    <t>4081</t>
  </si>
  <si>
    <t>1014081</t>
  </si>
  <si>
    <t>в т.ч. цільові кошти для медичного обслуговування внутрішньо переміщених осіб</t>
  </si>
  <si>
    <t>Забезпечення діяльності інших закладів  в галузі культури і мистецтва</t>
  </si>
  <si>
    <t>Фінанасове управління райдержадміністрації</t>
  </si>
  <si>
    <t>250380</t>
  </si>
  <si>
    <t>Дотації вирівнювання, що передаються з районних та міських бюджетів</t>
  </si>
  <si>
    <t>250354</t>
  </si>
  <si>
    <t xml:space="preserve">Субвенція з державного бюджету місцевим бюджетам на будівництво,реконструкцію, ремонт та утримання вулиць і доріг комунальної власності у населених пунктах </t>
  </si>
  <si>
    <t>090802</t>
  </si>
  <si>
    <t>Інші програми соціального захисту дітей</t>
  </si>
  <si>
    <t>090205</t>
  </si>
  <si>
    <t>Додаток 3</t>
  </si>
  <si>
    <t>до рішення районної ради</t>
  </si>
  <si>
    <t>Забезпечення централізованих заходів з лікування хворих на цукровий та нецукровий діабет</t>
  </si>
  <si>
    <t>150101</t>
  </si>
  <si>
    <t xml:space="preserve">Капітальні вкладення </t>
  </si>
  <si>
    <t>081010</t>
  </si>
  <si>
    <r>
      <t xml:space="preserve">Субвенція з </t>
    </r>
    <r>
      <rPr>
        <b/>
        <sz val="14"/>
        <rFont val="Times New Roman CYR"/>
        <family val="0"/>
      </rPr>
      <t>районного</t>
    </r>
    <r>
      <rPr>
        <sz val="14"/>
        <rFont val="Times New Roman Cyr"/>
        <family val="0"/>
      </rPr>
      <t xml:space="preserve"> бюджету  сільським та селищним бюджетам на співфінансування програми "Програми розвитку місцевого самоврядування в  Рожнятівському районі" на 2012-2014 роки"</t>
    </r>
  </si>
  <si>
    <t>від</t>
  </si>
  <si>
    <r>
      <t xml:space="preserve">Субвенція з </t>
    </r>
    <r>
      <rPr>
        <b/>
        <sz val="14"/>
        <rFont val="Times New Roman CYR"/>
        <family val="0"/>
      </rPr>
      <t>обласного</t>
    </r>
    <r>
      <rPr>
        <sz val="14"/>
        <rFont val="Times New Roman Cyr"/>
        <family val="0"/>
      </rPr>
      <t xml:space="preserve"> бюджету  сільським та селищним бюджетам на співфінансування програми "Програми розвитку місцевого самоврядування в  Рожнятівському районі" на 2012-2014 роки"</t>
    </r>
  </si>
  <si>
    <r>
      <t xml:space="preserve">Субвенція з </t>
    </r>
    <r>
      <rPr>
        <b/>
        <sz val="14"/>
        <rFont val="Times New Roman CYR"/>
        <family val="0"/>
      </rPr>
      <t>районного</t>
    </r>
    <r>
      <rPr>
        <sz val="14"/>
        <rFont val="Times New Roman Cyr"/>
        <family val="0"/>
      </rPr>
      <t xml:space="preserve"> бюджету обласному бюджету на на виготовлення ПКД на будівництво недобудованої школи 1-11 ступенів в с.Верхній Струтин (Верхньо-Струтинській сільській раді)</t>
    </r>
  </si>
  <si>
    <r>
      <t xml:space="preserve">Субвенція з </t>
    </r>
    <r>
      <rPr>
        <b/>
        <sz val="14"/>
        <rFont val="Times New Roman CYR"/>
        <family val="0"/>
      </rPr>
      <t xml:space="preserve">районного </t>
    </r>
    <r>
      <rPr>
        <sz val="14"/>
        <rFont val="Times New Roman Cyr"/>
        <family val="0"/>
      </rPr>
      <t>бюджету на капітальний ремонт клубу в с.Суходіл (Суходільській сільській раді)</t>
    </r>
  </si>
  <si>
    <r>
      <t xml:space="preserve">Субвенція з </t>
    </r>
    <r>
      <rPr>
        <b/>
        <sz val="14"/>
        <rFont val="Times New Roman CYR"/>
        <family val="0"/>
      </rPr>
      <t>районног</t>
    </r>
    <r>
      <rPr>
        <sz val="14"/>
        <rFont val="Times New Roman Cyr"/>
        <family val="0"/>
      </rPr>
      <t>о бюджету на газифікацію в с.Слобода-Рівнянська, вул.16 липня (Рівнянській сільській рада)</t>
    </r>
  </si>
  <si>
    <t>081003</t>
  </si>
  <si>
    <t>Централізовані заходи з лікування онкологічних хворих</t>
  </si>
  <si>
    <t>програма соціального захисту і підтримки дітей-сиріт та дітей, позбавлених батьківського піклування, профілактики бездоглядності та безпритульності серед дітей до 2016 року</t>
  </si>
  <si>
    <t>програма "Національний план дій щодо реалізації Конвенції ООН про права дитини на період до 2016 року"</t>
  </si>
  <si>
    <t>районна комплексна програма оздоровлення та відпочинку дітей і молоді на 2014-2016 рр.</t>
  </si>
  <si>
    <t>районна комплексна програма соціального захисту населення Рожнятівського району на 2014-2016 роки</t>
  </si>
  <si>
    <t xml:space="preserve">програма соціальної підтримки та реабілітації інвалідів зору I та II груп  </t>
  </si>
  <si>
    <t>програма підтримки сімей загиблих (постраждалих) під час масових акцій громадського протесту в період з 21 листолпада 2013 року по 21 лютого 2014 року, військовослужбовців і працівників правоохоронних органів та членів добровольчих загонів, які брали участь в Антитерористичній операції в східних областях України  на 2014-2015 роки</t>
  </si>
  <si>
    <t>250402</t>
  </si>
  <si>
    <t>070101</t>
  </si>
  <si>
    <t>Дошкільні заклади освіти</t>
  </si>
  <si>
    <t>Інші заходи по охороні здоров'я</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</si>
  <si>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</si>
  <si>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070303</t>
  </si>
  <si>
    <t>0111</t>
  </si>
  <si>
    <t>0921</t>
  </si>
  <si>
    <t>0960</t>
  </si>
  <si>
    <t>0721</t>
  </si>
  <si>
    <t>0725</t>
  </si>
  <si>
    <t>1070</t>
  </si>
  <si>
    <t>0490</t>
  </si>
  <si>
    <t>0828</t>
  </si>
  <si>
    <t>0180</t>
  </si>
  <si>
    <t>0411</t>
  </si>
  <si>
    <t>1030</t>
  </si>
  <si>
    <t>1020</t>
  </si>
  <si>
    <t>1010</t>
  </si>
  <si>
    <t>1060</t>
  </si>
  <si>
    <t>1090</t>
  </si>
  <si>
    <t>0421</t>
  </si>
  <si>
    <t>Інші субвенції</t>
  </si>
  <si>
    <t>Керуючий справами виконавчого апарату районної ради                                                                                  Світлана Слобода</t>
  </si>
  <si>
    <t>091209</t>
  </si>
  <si>
    <t>Фінансова підтримка громадських організацій інвалідів і ветеранів, в т.ч.:</t>
  </si>
  <si>
    <t>Фінансова підтримка громадських організацій інвалідів і ветеранів</t>
  </si>
  <si>
    <t>Періодичні видання (газети, журнали)</t>
  </si>
  <si>
    <t>Підтримка малого і середнього підприємництва</t>
  </si>
  <si>
    <t>Програми в галузі сільського господарства, лісового господарства, рибальства тта мисливства</t>
  </si>
  <si>
    <t>0320</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</si>
  <si>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</si>
  <si>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</si>
  <si>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0110000</t>
  </si>
  <si>
    <t>0111021</t>
  </si>
  <si>
    <t>1021</t>
  </si>
  <si>
    <t xml:space="preserve">Надання загальної середньої освіти закладами загальної середньої освіти </t>
  </si>
  <si>
    <t>0111031</t>
  </si>
  <si>
    <t>1031</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</si>
</sst>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_-* #,##0\ _к_р_б_._-;\-* #,##0\ _к_р_б_._-;_-* &quot;-&quot;\ _к_р_б_._-;_-@_-"/>
    <numFmt numFmtId="190" formatCode="_-* #,##0.00\ _к_р_б_._-;\-* #,##0.00\ _к_р_б_._-;_-* &quot;-&quot;??\ _к_р_б_._-;_-@_-"/>
    <numFmt numFmtId="191" formatCode="General_)"/>
    <numFmt numFmtId="192" formatCode="#,##0.0_р_."/>
    <numFmt numFmtId="193" formatCode="#,##0_р_."/>
    <numFmt numFmtId="194" formatCode="&quot;Так&quot;;&quot;Так&quot;;&quot;Ні&quot;"/>
    <numFmt numFmtId="195" formatCode="&quot;Істина&quot;;&quot;Істина&quot;;&quot;Хибність&quot;"/>
    <numFmt numFmtId="196" formatCode="&quot;Увімк&quot;;&quot;Увімк&quot;;&quot;Вимк&quot;"/>
    <numFmt numFmtId="197" formatCode="0.000"/>
    <numFmt numFmtId="198" formatCode="0.0;[Red]0.0"/>
    <numFmt numFmtId="199" formatCode="[$-422]d\ mmmm\ yyyy&quot; р.&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0000"/>
  </numFmts>
  <fonts count="82">
    <font>
      <sz val="10"/>
      <name val="Arial Cyr"/>
      <family val="0"/>
    </font>
    <font>
      <sz val="14"/>
      <name val="Arial Cyr"/>
      <family val="0"/>
    </font>
    <font>
      <sz val="1"/>
      <color indexed="8"/>
      <name val="Courier"/>
      <family val="0"/>
    </font>
    <font>
      <b/>
      <sz val="1"/>
      <color indexed="8"/>
      <name val="Courier"/>
      <family val="0"/>
    </font>
    <font>
      <sz val="12"/>
      <name val="Courier"/>
      <family val="0"/>
    </font>
    <font>
      <sz val="12"/>
      <name val="TimesET"/>
      <family val="0"/>
    </font>
    <font>
      <sz val="10"/>
      <name val="Times New Roman CYR"/>
      <family val="1"/>
    </font>
    <font>
      <b/>
      <sz val="10"/>
      <name val="Times New Roman CYR"/>
      <family val="0"/>
    </font>
    <font>
      <b/>
      <sz val="14"/>
      <name val="Times New Roman Cyr"/>
      <family val="1"/>
    </font>
    <font>
      <b/>
      <sz val="16"/>
      <name val="Times New Roman"/>
      <family val="1"/>
    </font>
    <font>
      <sz val="14"/>
      <name val="Times New Roman Cyr"/>
      <family val="1"/>
    </font>
    <font>
      <b/>
      <sz val="16"/>
      <name val="Times New Roman Cyr"/>
      <family val="1"/>
    </font>
    <font>
      <b/>
      <sz val="12"/>
      <name val="Times New Roman Cyr"/>
      <family val="0"/>
    </font>
    <font>
      <b/>
      <sz val="14"/>
      <name val="Times New Roman CYR"/>
      <family val="0"/>
    </font>
    <font>
      <sz val="16"/>
      <name val="Times New Roman Cyr"/>
      <family val="1"/>
    </font>
    <font>
      <b/>
      <sz val="17"/>
      <name val="Times New Roman Cyr"/>
      <family val="0"/>
    </font>
    <font>
      <b/>
      <i/>
      <sz val="14"/>
      <name val="Times New Roman Cyr"/>
      <family val="0"/>
    </font>
    <font>
      <b/>
      <sz val="18"/>
      <name val="Times New Roman Cyr"/>
      <family val="0"/>
    </font>
    <font>
      <sz val="15"/>
      <name val="Times New Roman Cyr"/>
      <family val="1"/>
    </font>
    <font>
      <u val="single"/>
      <sz val="10"/>
      <color indexed="12"/>
      <name val="Arial Cyr"/>
      <family val="0"/>
    </font>
    <font>
      <u val="single"/>
      <sz val="10"/>
      <color indexed="36"/>
      <name val="Arial Cyr"/>
      <family val="0"/>
    </font>
    <font>
      <b/>
      <sz val="14"/>
      <name val="Times New Roman"/>
      <family val="1"/>
    </font>
    <font>
      <sz val="14"/>
      <name val="Times New Roman"/>
      <family val="1"/>
    </font>
    <font>
      <sz val="10"/>
      <name val="Times New Roman"/>
      <family val="1"/>
    </font>
    <font>
      <sz val="16"/>
      <name val="Times New Roman"/>
      <family val="1"/>
    </font>
    <font>
      <b/>
      <sz val="17"/>
      <name val="Times New Roman"/>
      <family val="1"/>
    </font>
    <font>
      <b/>
      <sz val="10"/>
      <name val="Times New Roman"/>
      <family val="1"/>
    </font>
    <font>
      <b/>
      <sz val="22"/>
      <name val="Times New Roman Cyr"/>
      <family val="0"/>
    </font>
    <font>
      <b/>
      <sz val="16"/>
      <color indexed="10"/>
      <name val="Times New Roman"/>
      <family val="1"/>
    </font>
    <font>
      <b/>
      <sz val="13"/>
      <name val="Times New Roman Cyr"/>
      <family val="0"/>
    </font>
    <font>
      <b/>
      <sz val="16"/>
      <color indexed="10"/>
      <name val="Times New Roman Cyr"/>
      <family val="1"/>
    </font>
    <font>
      <sz val="13"/>
      <name val="Times New Roman Cyr"/>
      <family val="0"/>
    </font>
    <font>
      <sz val="12"/>
      <name val="Times New Roman CYR"/>
      <family val="0"/>
    </font>
    <font>
      <b/>
      <sz val="14"/>
      <color indexed="60"/>
      <name val="Times New Roman Cyr"/>
      <family val="0"/>
    </font>
    <font>
      <sz val="14"/>
      <color indexed="12"/>
      <name val="Times New Roman Cyr"/>
      <family val="1"/>
    </font>
    <font>
      <b/>
      <sz val="22"/>
      <name val="Times New Roman"/>
      <family val="1"/>
    </font>
    <font>
      <b/>
      <sz val="15"/>
      <name val="Times New Roman CYR"/>
      <family val="0"/>
    </font>
    <font>
      <i/>
      <sz val="14"/>
      <name val="Times New Roman Cyr"/>
      <family val="0"/>
    </font>
    <font>
      <i/>
      <sz val="16"/>
      <name val="Times New Roman Cyr"/>
      <family val="0"/>
    </font>
    <font>
      <i/>
      <sz val="16"/>
      <name val="Times New Roman"/>
      <family val="1"/>
    </font>
    <font>
      <b/>
      <sz val="18"/>
      <color indexed="12"/>
      <name val="Times New Roman Cyr"/>
      <family val="0"/>
    </font>
    <font>
      <sz val="12"/>
      <name val="Times New Roman"/>
      <family val="1"/>
    </font>
    <font>
      <b/>
      <sz val="14"/>
      <color indexed="10"/>
      <name val="Times New Roman Cyr"/>
      <family val="0"/>
    </font>
    <font>
      <sz val="14"/>
      <color indexed="10"/>
      <name val="Times New Roman CYR"/>
      <family val="0"/>
    </font>
    <font>
      <sz val="10"/>
      <color indexed="10"/>
      <name val="Times New Roman CYR"/>
      <family val="0"/>
    </font>
    <font>
      <sz val="14"/>
      <color indexed="10"/>
      <name val="Times New Roman Cyr"/>
      <family val="1"/>
    </font>
    <font>
      <b/>
      <sz val="10"/>
      <color indexed="10"/>
      <name val="Times New Roman CYR"/>
      <family val="0"/>
    </font>
    <font>
      <b/>
      <u val="single"/>
      <sz val="14"/>
      <name val="Times New Roman Cyr"/>
      <family val="0"/>
    </font>
    <font>
      <u val="single"/>
      <sz val="12"/>
      <name val="Times New Roman"/>
      <family val="1"/>
    </font>
    <font>
      <b/>
      <sz val="18"/>
      <color indexed="10"/>
      <name val="Times New Roman Cyr"/>
      <family val="0"/>
    </font>
    <font>
      <sz val="18"/>
      <color indexed="10"/>
      <name val="Arial Cyr"/>
      <family val="0"/>
    </font>
    <font>
      <sz val="18"/>
      <color indexed="10"/>
      <name val="Times New Roman CYR"/>
      <family val="0"/>
    </font>
    <font>
      <sz val="18"/>
      <name val="Times New Roman Cyr"/>
      <family val="0"/>
    </font>
    <font>
      <sz val="18"/>
      <name val="Times New Roman"/>
      <family val="1"/>
    </font>
    <font>
      <sz val="18"/>
      <color indexed="10"/>
      <name val="Times New Roman Cyr"/>
      <family val="1"/>
    </font>
    <font>
      <i/>
      <sz val="18"/>
      <name val="Times New Roman"/>
      <family val="1"/>
    </font>
    <font>
      <i/>
      <sz val="18"/>
      <color indexed="10"/>
      <name val="Times New Roman Cyr"/>
      <family val="0"/>
    </font>
    <font>
      <i/>
      <sz val="18"/>
      <name val="Times New Roman Cyr"/>
      <family val="0"/>
    </font>
    <font>
      <b/>
      <i/>
      <sz val="18"/>
      <color indexed="12"/>
      <name val="Times New Roman Cyr"/>
      <family val="0"/>
    </font>
    <font>
      <sz val="18"/>
      <color indexed="10"/>
      <name val="Times New Roman"/>
      <family val="1"/>
    </font>
    <font>
      <i/>
      <sz val="18"/>
      <color indexed="10"/>
      <name val="Times New Roman"/>
      <family val="1"/>
    </font>
    <font>
      <b/>
      <sz val="18"/>
      <name val="Times New Roman"/>
      <family val="1"/>
    </font>
    <font>
      <b/>
      <sz val="18"/>
      <color indexed="12"/>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12"/>
      <name val="Times New Roman Cyr"/>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24">
    <border>
      <left/>
      <right/>
      <top/>
      <bottom/>
      <diagonal/>
    </border>
    <border>
      <left>
        <color indexed="63"/>
      </left>
      <right>
        <color indexed="63"/>
      </right>
      <top style="thin"/>
      <bottom style="double"/>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1">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2" fillId="0" borderId="1">
      <alignment/>
      <protection locked="0"/>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8" borderId="0" applyNumberFormat="0" applyBorder="0" applyAlignment="0" applyProtection="0"/>
    <xf numFmtId="0" fontId="64" fillId="10"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1"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2" borderId="0" applyNumberFormat="0" applyBorder="0" applyAlignment="0" applyProtection="0"/>
    <xf numFmtId="0" fontId="66" fillId="3" borderId="2" applyNumberFormat="0" applyAlignment="0" applyProtection="0"/>
    <xf numFmtId="9" fontId="0" fillId="0" borderId="0" applyFont="0" applyFill="0" applyBorder="0" applyAlignment="0" applyProtection="0"/>
    <xf numFmtId="0" fontId="67" fillId="7" borderId="0" applyNumberFormat="0" applyBorder="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0" fillId="0" borderId="0">
      <alignment/>
      <protection/>
    </xf>
    <xf numFmtId="0" fontId="71" fillId="0" borderId="6" applyNumberFormat="0" applyFill="0" applyAlignment="0" applyProtection="0"/>
    <xf numFmtId="0" fontId="72" fillId="14" borderId="7" applyNumberFormat="0" applyAlignment="0" applyProtection="0"/>
    <xf numFmtId="0" fontId="73" fillId="0" borderId="0" applyNumberFormat="0" applyFill="0" applyBorder="0" applyAlignment="0" applyProtection="0"/>
    <xf numFmtId="0" fontId="74" fillId="10" borderId="0" applyNumberFormat="0" applyBorder="0" applyAlignment="0" applyProtection="0"/>
    <xf numFmtId="0" fontId="75" fillId="9" borderId="2" applyNumberFormat="0" applyAlignment="0" applyProtection="0"/>
    <xf numFmtId="191" fontId="4" fillId="0" borderId="0">
      <alignment/>
      <protection/>
    </xf>
    <xf numFmtId="191" fontId="4" fillId="0" borderId="0">
      <alignment/>
      <protection/>
    </xf>
    <xf numFmtId="191" fontId="4" fillId="0" borderId="0">
      <alignment/>
      <protection/>
    </xf>
    <xf numFmtId="191" fontId="4" fillId="0" borderId="0">
      <alignment/>
      <protection/>
    </xf>
    <xf numFmtId="0" fontId="32" fillId="0" borderId="0">
      <alignment/>
      <protection/>
    </xf>
    <xf numFmtId="191" fontId="4" fillId="0" borderId="0">
      <alignment/>
      <protection/>
    </xf>
    <xf numFmtId="0" fontId="0" fillId="0" borderId="0">
      <alignment/>
      <protection/>
    </xf>
    <xf numFmtId="0" fontId="20" fillId="0" borderId="0" applyNumberFormat="0" applyFill="0" applyBorder="0" applyAlignment="0" applyProtection="0"/>
    <xf numFmtId="0" fontId="76" fillId="0" borderId="8" applyNumberFormat="0" applyFill="0" applyAlignment="0" applyProtection="0"/>
    <xf numFmtId="0" fontId="77" fillId="17" borderId="0" applyNumberFormat="0" applyBorder="0" applyAlignment="0" applyProtection="0"/>
    <xf numFmtId="0" fontId="0" fillId="5" borderId="9" applyNumberFormat="0" applyFont="0" applyAlignment="0" applyProtection="0"/>
    <xf numFmtId="0" fontId="78" fillId="9" borderId="10"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locked="0"/>
    </xf>
  </cellStyleXfs>
  <cellXfs count="505">
    <xf numFmtId="0" fontId="0" fillId="0" borderId="0" xfId="0" applyAlignment="1">
      <alignment/>
    </xf>
    <xf numFmtId="0" fontId="6" fillId="0" borderId="0" xfId="0" applyFont="1" applyAlignment="1">
      <alignment/>
    </xf>
    <xf numFmtId="0" fontId="11" fillId="0" borderId="0" xfId="0" applyFont="1" applyAlignment="1">
      <alignment horizontal="centerContinuous"/>
    </xf>
    <xf numFmtId="0" fontId="6" fillId="0" borderId="0" xfId="0" applyFont="1" applyAlignment="1">
      <alignment horizontal="centerContinuous"/>
    </xf>
    <xf numFmtId="0" fontId="14" fillId="0" borderId="0" xfId="0" applyFont="1" applyAlignment="1">
      <alignment/>
    </xf>
    <xf numFmtId="0" fontId="14" fillId="0" borderId="0" xfId="0" applyFont="1" applyAlignment="1">
      <alignment horizontal="centerContinuous"/>
    </xf>
    <xf numFmtId="191" fontId="14" fillId="0" borderId="0" xfId="65" applyFont="1" applyBorder="1" applyAlignment="1">
      <alignment horizontal="centerContinuous"/>
      <protection/>
    </xf>
    <xf numFmtId="0" fontId="7" fillId="0" borderId="0" xfId="0" applyFont="1" applyAlignment="1">
      <alignment/>
    </xf>
    <xf numFmtId="0" fontId="7" fillId="0" borderId="0" xfId="0" applyFont="1" applyAlignment="1">
      <alignment horizontal="right"/>
    </xf>
    <xf numFmtId="0" fontId="11" fillId="0" borderId="11" xfId="0" applyFont="1" applyBorder="1" applyAlignment="1">
      <alignment horizontal="centerContinuous" vertical="top" wrapText="1"/>
    </xf>
    <xf numFmtId="0" fontId="8" fillId="0" borderId="12" xfId="0" applyFont="1" applyBorder="1" applyAlignment="1">
      <alignment horizontal="centerContinuous" vertical="top" wrapText="1"/>
    </xf>
    <xf numFmtId="0" fontId="8" fillId="0" borderId="13" xfId="0" applyFont="1" applyBorder="1" applyAlignment="1">
      <alignment horizontal="centerContinuous" vertical="top" wrapText="1"/>
    </xf>
    <xf numFmtId="49" fontId="13" fillId="0" borderId="14" xfId="0" applyNumberFormat="1" applyFont="1" applyBorder="1" applyAlignment="1">
      <alignment horizontal="center"/>
    </xf>
    <xf numFmtId="49" fontId="13" fillId="0" borderId="14" xfId="0" applyNumberFormat="1" applyFont="1" applyBorder="1" applyAlignment="1">
      <alignment horizontal="centerContinuous"/>
    </xf>
    <xf numFmtId="49" fontId="13" fillId="0" borderId="15" xfId="0" applyNumberFormat="1" applyFont="1" applyBorder="1" applyAlignment="1">
      <alignment horizontal="center"/>
    </xf>
    <xf numFmtId="0" fontId="11" fillId="0" borderId="14" xfId="0" applyFont="1" applyBorder="1" applyAlignment="1">
      <alignment/>
    </xf>
    <xf numFmtId="49" fontId="13" fillId="0" borderId="0" xfId="0" applyNumberFormat="1" applyFont="1" applyAlignment="1">
      <alignment horizontal="center"/>
    </xf>
    <xf numFmtId="49" fontId="13" fillId="0" borderId="0" xfId="0" applyNumberFormat="1" applyFont="1" applyBorder="1" applyAlignment="1">
      <alignment horizontal="centerContinuous"/>
    </xf>
    <xf numFmtId="0" fontId="11" fillId="0" borderId="0" xfId="0" applyFont="1" applyBorder="1" applyAlignment="1">
      <alignment/>
    </xf>
    <xf numFmtId="188" fontId="11" fillId="0" borderId="0" xfId="0" applyNumberFormat="1" applyFont="1" applyBorder="1" applyAlignment="1">
      <alignment/>
    </xf>
    <xf numFmtId="49" fontId="14" fillId="0" borderId="0" xfId="0" applyNumberFormat="1" applyFont="1" applyAlignment="1">
      <alignment/>
    </xf>
    <xf numFmtId="49" fontId="0" fillId="0" borderId="0" xfId="0" applyNumberFormat="1" applyAlignment="1">
      <alignment/>
    </xf>
    <xf numFmtId="49" fontId="6" fillId="0" borderId="0" xfId="0" applyNumberFormat="1" applyFont="1" applyAlignment="1">
      <alignment/>
    </xf>
    <xf numFmtId="0" fontId="11" fillId="0" borderId="0" xfId="0" applyFont="1" applyBorder="1" applyAlignment="1">
      <alignment/>
    </xf>
    <xf numFmtId="49" fontId="12" fillId="0" borderId="0" xfId="0" applyNumberFormat="1" applyFont="1" applyAlignment="1">
      <alignment horizontal="center"/>
    </xf>
    <xf numFmtId="0" fontId="12" fillId="0" borderId="0" xfId="0" applyFont="1" applyAlignment="1">
      <alignment/>
    </xf>
    <xf numFmtId="0" fontId="18" fillId="0" borderId="0" xfId="0" applyFont="1" applyAlignment="1">
      <alignment/>
    </xf>
    <xf numFmtId="0" fontId="6" fillId="0" borderId="0" xfId="0" applyFont="1" applyAlignment="1">
      <alignment wrapText="1"/>
    </xf>
    <xf numFmtId="49" fontId="13" fillId="0" borderId="14" xfId="0" applyNumberFormat="1" applyFont="1" applyFill="1" applyBorder="1" applyAlignment="1">
      <alignment horizontal="center"/>
    </xf>
    <xf numFmtId="0" fontId="6" fillId="0" borderId="0" xfId="0" applyFont="1" applyFill="1" applyAlignment="1">
      <alignment/>
    </xf>
    <xf numFmtId="49" fontId="10" fillId="0" borderId="14" xfId="0" applyNumberFormat="1" applyFont="1" applyFill="1" applyBorder="1" applyAlignment="1">
      <alignment horizontal="center"/>
    </xf>
    <xf numFmtId="49" fontId="10" fillId="0" borderId="14" xfId="0" applyNumberFormat="1" applyFont="1" applyFill="1" applyBorder="1" applyAlignment="1">
      <alignment horizontal="center"/>
    </xf>
    <xf numFmtId="0" fontId="23" fillId="0" borderId="0" xfId="0" applyFont="1" applyAlignment="1">
      <alignment/>
    </xf>
    <xf numFmtId="49" fontId="21" fillId="0" borderId="14" xfId="0" applyNumberFormat="1" applyFont="1" applyFill="1" applyBorder="1" applyAlignment="1">
      <alignment horizontal="center"/>
    </xf>
    <xf numFmtId="0" fontId="24" fillId="0" borderId="14" xfId="0" applyFont="1" applyFill="1" applyBorder="1" applyAlignment="1">
      <alignment wrapText="1"/>
    </xf>
    <xf numFmtId="0" fontId="26" fillId="0" borderId="0" xfId="0" applyFont="1" applyAlignment="1">
      <alignment/>
    </xf>
    <xf numFmtId="49" fontId="13" fillId="0" borderId="14" xfId="0" applyNumberFormat="1" applyFont="1" applyFill="1" applyBorder="1" applyAlignment="1">
      <alignment horizontal="centerContinuous" wrapText="1"/>
    </xf>
    <xf numFmtId="49" fontId="10" fillId="0" borderId="14" xfId="0" applyNumberFormat="1" applyFont="1" applyFill="1" applyBorder="1" applyAlignment="1">
      <alignment horizontal="centerContinuous" wrapText="1"/>
    </xf>
    <xf numFmtId="49" fontId="10" fillId="0" borderId="14" xfId="0" applyNumberFormat="1" applyFont="1" applyFill="1" applyBorder="1" applyAlignment="1">
      <alignment horizontal="centerContinuous"/>
    </xf>
    <xf numFmtId="0" fontId="14" fillId="0" borderId="0" xfId="70" applyFont="1">
      <alignment/>
      <protection/>
    </xf>
    <xf numFmtId="191" fontId="14" fillId="0" borderId="14" xfId="64" applyFont="1" applyFill="1" applyBorder="1" applyAlignment="1" applyProtection="1">
      <alignment horizontal="left" wrapText="1"/>
      <protection/>
    </xf>
    <xf numFmtId="49" fontId="13" fillId="0" borderId="14"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49" fontId="10" fillId="0" borderId="14" xfId="0" applyNumberFormat="1" applyFont="1" applyFill="1" applyBorder="1" applyAlignment="1">
      <alignment horizontal="centerContinuous"/>
    </xf>
    <xf numFmtId="0" fontId="24" fillId="0" borderId="14" xfId="0" applyFont="1" applyFill="1" applyBorder="1" applyAlignment="1">
      <alignment horizontal="left" wrapText="1"/>
    </xf>
    <xf numFmtId="188" fontId="13" fillId="0" borderId="0" xfId="0" applyNumberFormat="1" applyFont="1" applyFill="1" applyBorder="1" applyAlignment="1">
      <alignment horizontal="right" wrapText="1"/>
    </xf>
    <xf numFmtId="188" fontId="10" fillId="0" borderId="0" xfId="0" applyNumberFormat="1" applyFont="1" applyAlignment="1">
      <alignment/>
    </xf>
    <xf numFmtId="188" fontId="14" fillId="0" borderId="0" xfId="0" applyNumberFormat="1" applyFont="1" applyAlignment="1">
      <alignment/>
    </xf>
    <xf numFmtId="191" fontId="9" fillId="0" borderId="0" xfId="69" applyFont="1" applyFill="1" applyAlignment="1">
      <alignment horizontal="center" vertical="center" wrapText="1"/>
      <protection/>
    </xf>
    <xf numFmtId="191" fontId="14" fillId="0" borderId="14" xfId="67" applyFont="1" applyFill="1" applyBorder="1" applyAlignment="1" applyProtection="1">
      <alignment horizontal="justify" wrapText="1"/>
      <protection/>
    </xf>
    <xf numFmtId="0" fontId="25" fillId="0" borderId="14" xfId="0" applyFont="1" applyFill="1" applyBorder="1" applyAlignment="1">
      <alignment horizontal="justify" wrapText="1"/>
    </xf>
    <xf numFmtId="0" fontId="18" fillId="0" borderId="0" xfId="0" applyFont="1" applyAlignment="1">
      <alignment horizontal="center"/>
    </xf>
    <xf numFmtId="192" fontId="9" fillId="0" borderId="0" xfId="0" applyNumberFormat="1" applyFont="1" applyFill="1" applyBorder="1" applyAlignment="1">
      <alignment horizontal="left"/>
    </xf>
    <xf numFmtId="0" fontId="9" fillId="0" borderId="14" xfId="0" applyFont="1" applyBorder="1" applyAlignment="1">
      <alignment horizontal="center" wrapText="1"/>
    </xf>
    <xf numFmtId="0" fontId="8" fillId="0" borderId="16" xfId="0" applyFont="1" applyBorder="1" applyAlignment="1">
      <alignment horizontal="centerContinuous" vertical="top" wrapText="1"/>
    </xf>
    <xf numFmtId="188" fontId="28" fillId="0" borderId="0" xfId="69" applyNumberFormat="1" applyFont="1" applyFill="1" applyAlignment="1">
      <alignment vertical="center" wrapText="1"/>
      <protection/>
    </xf>
    <xf numFmtId="0" fontId="13" fillId="0" borderId="14" xfId="70" applyFont="1" applyBorder="1">
      <alignment/>
      <protection/>
    </xf>
    <xf numFmtId="0" fontId="8" fillId="0" borderId="14" xfId="70" applyFont="1" applyBorder="1" applyAlignment="1">
      <alignment vertical="center" wrapText="1"/>
      <protection/>
    </xf>
    <xf numFmtId="0" fontId="8" fillId="0" borderId="14" xfId="70" applyFont="1" applyBorder="1">
      <alignment/>
      <protection/>
    </xf>
    <xf numFmtId="0" fontId="8" fillId="0" borderId="14" xfId="70" applyFont="1" applyBorder="1" applyAlignment="1">
      <alignment wrapText="1"/>
      <protection/>
    </xf>
    <xf numFmtId="0" fontId="13" fillId="0" borderId="14" xfId="70" applyFont="1" applyBorder="1" applyAlignment="1">
      <alignment wrapText="1"/>
      <protection/>
    </xf>
    <xf numFmtId="0" fontId="13" fillId="18" borderId="14" xfId="70" applyFont="1" applyFill="1" applyBorder="1">
      <alignment/>
      <protection/>
    </xf>
    <xf numFmtId="0" fontId="10" fillId="0" borderId="14" xfId="70" applyFont="1" applyBorder="1" applyAlignment="1">
      <alignment wrapText="1"/>
      <protection/>
    </xf>
    <xf numFmtId="0" fontId="29" fillId="0" borderId="14" xfId="70" applyFont="1" applyBorder="1" applyAlignment="1">
      <alignment horizontal="left" wrapText="1"/>
      <protection/>
    </xf>
    <xf numFmtId="49" fontId="11" fillId="0" borderId="14" xfId="70" applyNumberFormat="1" applyFont="1" applyBorder="1" applyAlignment="1">
      <alignment horizontal="center"/>
      <protection/>
    </xf>
    <xf numFmtId="0" fontId="11" fillId="0" borderId="14" xfId="70" applyFont="1" applyBorder="1">
      <alignment/>
      <protection/>
    </xf>
    <xf numFmtId="49" fontId="11" fillId="0" borderId="14" xfId="70" applyNumberFormat="1" applyFont="1" applyBorder="1" applyAlignment="1">
      <alignment horizontal="center"/>
      <protection/>
    </xf>
    <xf numFmtId="49" fontId="14" fillId="0" borderId="14" xfId="70" applyNumberFormat="1" applyFont="1" applyBorder="1" applyAlignment="1">
      <alignment horizontal="center"/>
      <protection/>
    </xf>
    <xf numFmtId="188" fontId="11" fillId="0" borderId="15" xfId="0" applyNumberFormat="1" applyFont="1" applyFill="1" applyBorder="1" applyAlignment="1">
      <alignment horizontal="right"/>
    </xf>
    <xf numFmtId="188" fontId="11" fillId="0" borderId="14" xfId="0" applyNumberFormat="1" applyFont="1" applyFill="1" applyBorder="1" applyAlignment="1">
      <alignment horizontal="right"/>
    </xf>
    <xf numFmtId="0" fontId="14" fillId="0" borderId="0" xfId="0" applyFont="1" applyAlignment="1">
      <alignment/>
    </xf>
    <xf numFmtId="0" fontId="14" fillId="0" borderId="0" xfId="0" applyFont="1" applyFill="1" applyAlignment="1">
      <alignment/>
    </xf>
    <xf numFmtId="188" fontId="9" fillId="0" borderId="14" xfId="0" applyNumberFormat="1" applyFont="1" applyFill="1" applyBorder="1" applyAlignment="1">
      <alignment horizontal="right"/>
    </xf>
    <xf numFmtId="0" fontId="24" fillId="0" borderId="0" xfId="0" applyFont="1" applyAlignment="1">
      <alignment/>
    </xf>
    <xf numFmtId="188" fontId="14" fillId="0" borderId="14" xfId="0" applyNumberFormat="1" applyFont="1" applyBorder="1" applyAlignment="1">
      <alignment horizontal="right" wrapText="1"/>
    </xf>
    <xf numFmtId="188" fontId="24" fillId="0" borderId="14" xfId="0" applyNumberFormat="1" applyFont="1" applyBorder="1" applyAlignment="1">
      <alignment horizontal="right"/>
    </xf>
    <xf numFmtId="188" fontId="14" fillId="0" borderId="14" xfId="0" applyNumberFormat="1" applyFont="1" applyBorder="1" applyAlignment="1">
      <alignment horizontal="right"/>
    </xf>
    <xf numFmtId="0" fontId="9" fillId="0" borderId="0" xfId="0" applyFont="1" applyAlignment="1">
      <alignment/>
    </xf>
    <xf numFmtId="188" fontId="11" fillId="0" borderId="0" xfId="0" applyNumberFormat="1" applyFont="1" applyAlignment="1">
      <alignment/>
    </xf>
    <xf numFmtId="0" fontId="9" fillId="0" borderId="14" xfId="0" applyFont="1" applyFill="1" applyBorder="1" applyAlignment="1">
      <alignment wrapText="1"/>
    </xf>
    <xf numFmtId="0" fontId="30" fillId="0" borderId="0" xfId="0" applyFont="1" applyBorder="1" applyAlignment="1">
      <alignment horizontal="center"/>
    </xf>
    <xf numFmtId="0" fontId="13" fillId="0" borderId="0" xfId="0" applyFont="1" applyAlignment="1">
      <alignment horizontal="right"/>
    </xf>
    <xf numFmtId="188" fontId="17" fillId="0" borderId="0" xfId="0" applyNumberFormat="1" applyFont="1" applyAlignment="1">
      <alignment/>
    </xf>
    <xf numFmtId="188" fontId="17" fillId="19" borderId="0" xfId="0" applyNumberFormat="1" applyFont="1" applyFill="1" applyAlignment="1">
      <alignment/>
    </xf>
    <xf numFmtId="0" fontId="31" fillId="0" borderId="14" xfId="70" applyFont="1" applyBorder="1" applyAlignment="1">
      <alignment horizontal="left" wrapText="1"/>
      <protection/>
    </xf>
    <xf numFmtId="188" fontId="14" fillId="0" borderId="14" xfId="0" applyNumberFormat="1" applyFont="1" applyFill="1" applyBorder="1" applyAlignment="1">
      <alignment horizontal="right"/>
    </xf>
    <xf numFmtId="49" fontId="14" fillId="0" borderId="14" xfId="70" applyNumberFormat="1" applyFont="1" applyBorder="1" applyAlignment="1">
      <alignment horizontal="center"/>
      <protection/>
    </xf>
    <xf numFmtId="1" fontId="24" fillId="0" borderId="14" xfId="0" applyNumberFormat="1" applyFont="1" applyFill="1" applyBorder="1" applyAlignment="1">
      <alignment horizontal="left" wrapText="1"/>
    </xf>
    <xf numFmtId="0" fontId="9" fillId="0" borderId="14" xfId="0" applyFont="1" applyBorder="1" applyAlignment="1">
      <alignment horizontal="center" vertical="center" wrapText="1"/>
    </xf>
    <xf numFmtId="188" fontId="33" fillId="4" borderId="0" xfId="0" applyNumberFormat="1" applyFont="1" applyFill="1" applyAlignment="1">
      <alignment/>
    </xf>
    <xf numFmtId="49" fontId="11" fillId="0" borderId="14" xfId="70" applyNumberFormat="1" applyFont="1" applyBorder="1" applyAlignment="1">
      <alignment horizontal="center" vertical="center"/>
      <protection/>
    </xf>
    <xf numFmtId="0" fontId="11" fillId="0" borderId="14" xfId="70" applyFont="1" applyBorder="1" applyAlignment="1">
      <alignment vertical="center" wrapText="1"/>
      <protection/>
    </xf>
    <xf numFmtId="0" fontId="11" fillId="0" borderId="14" xfId="70" applyFont="1" applyBorder="1">
      <alignment/>
      <protection/>
    </xf>
    <xf numFmtId="191" fontId="11" fillId="0" borderId="14" xfId="67" applyFont="1" applyFill="1" applyBorder="1" applyAlignment="1" applyProtection="1">
      <alignment horizontal="justify" wrapText="1"/>
      <protection/>
    </xf>
    <xf numFmtId="191" fontId="9" fillId="0" borderId="14" xfId="67" applyFont="1" applyFill="1" applyBorder="1" applyAlignment="1" applyProtection="1">
      <alignment horizontal="justify" wrapText="1"/>
      <protection/>
    </xf>
    <xf numFmtId="0" fontId="9" fillId="0" borderId="14" xfId="0" applyFont="1" applyFill="1" applyBorder="1" applyAlignment="1">
      <alignment horizontal="justify" wrapText="1"/>
    </xf>
    <xf numFmtId="49" fontId="9" fillId="0" borderId="14" xfId="0" applyNumberFormat="1" applyFont="1" applyFill="1" applyBorder="1" applyAlignment="1">
      <alignment horizontal="left" wrapText="1"/>
    </xf>
    <xf numFmtId="49" fontId="25" fillId="0" borderId="14" xfId="0" applyNumberFormat="1" applyFont="1" applyFill="1" applyBorder="1" applyAlignment="1">
      <alignment horizontal="justify" wrapText="1"/>
    </xf>
    <xf numFmtId="0" fontId="9" fillId="0" borderId="14" xfId="0" applyFont="1" applyFill="1" applyBorder="1" applyAlignment="1">
      <alignment horizontal="left" wrapText="1"/>
    </xf>
    <xf numFmtId="0" fontId="34" fillId="0" borderId="0" xfId="0" applyFont="1" applyAlignment="1">
      <alignment/>
    </xf>
    <xf numFmtId="188" fontId="34" fillId="0" borderId="0" xfId="0" applyNumberFormat="1" applyFont="1" applyAlignment="1">
      <alignment/>
    </xf>
    <xf numFmtId="188" fontId="6" fillId="0" borderId="0" xfId="0" applyNumberFormat="1" applyFont="1" applyAlignment="1">
      <alignment/>
    </xf>
    <xf numFmtId="0" fontId="8" fillId="0" borderId="15" xfId="0" applyFont="1" applyBorder="1" applyAlignment="1">
      <alignment horizontal="center" vertical="center" wrapText="1"/>
    </xf>
    <xf numFmtId="0" fontId="8" fillId="20" borderId="15" xfId="0" applyFont="1" applyFill="1" applyBorder="1" applyAlignment="1">
      <alignment horizontal="center" vertical="center" wrapText="1"/>
    </xf>
    <xf numFmtId="191" fontId="11" fillId="0" borderId="15" xfId="66" applyFont="1" applyBorder="1" applyAlignment="1" applyProtection="1">
      <alignment horizontal="center" vertical="center" wrapText="1"/>
      <protection/>
    </xf>
    <xf numFmtId="0" fontId="9" fillId="0" borderId="15" xfId="0" applyFont="1" applyBorder="1" applyAlignment="1">
      <alignment horizontal="center" vertical="center" wrapText="1"/>
    </xf>
    <xf numFmtId="0" fontId="9" fillId="20" borderId="15" xfId="0" applyFont="1" applyFill="1" applyBorder="1" applyAlignment="1">
      <alignment horizontal="center" vertical="center" wrapText="1"/>
    </xf>
    <xf numFmtId="0" fontId="11" fillId="0" borderId="16" xfId="0" applyFont="1" applyBorder="1" applyAlignment="1">
      <alignment horizontal="center" vertical="center" wrapText="1"/>
    </xf>
    <xf numFmtId="188" fontId="9" fillId="0" borderId="14" xfId="0" applyNumberFormat="1" applyFont="1" applyBorder="1" applyAlignment="1">
      <alignment horizontal="center"/>
    </xf>
    <xf numFmtId="0" fontId="9" fillId="0" borderId="17" xfId="0" applyFont="1" applyBorder="1" applyAlignment="1">
      <alignment horizontal="center" vertical="center" wrapText="1"/>
    </xf>
    <xf numFmtId="49" fontId="11" fillId="0" borderId="15" xfId="70" applyNumberFormat="1" applyFont="1" applyBorder="1" applyAlignment="1">
      <alignment horizontal="center"/>
      <protection/>
    </xf>
    <xf numFmtId="0" fontId="13" fillId="0" borderId="15" xfId="70" applyFont="1" applyBorder="1">
      <alignment/>
      <protection/>
    </xf>
    <xf numFmtId="0" fontId="11" fillId="0" borderId="15" xfId="70" applyFont="1" applyBorder="1">
      <alignment/>
      <protection/>
    </xf>
    <xf numFmtId="0" fontId="11" fillId="0" borderId="14" xfId="0" applyFont="1" applyBorder="1" applyAlignment="1">
      <alignment horizontal="centerContinuous" vertical="top" wrapText="1"/>
    </xf>
    <xf numFmtId="0" fontId="11" fillId="0" borderId="14" xfId="0" applyFont="1" applyBorder="1" applyAlignment="1">
      <alignment horizontal="centerContinuous"/>
    </xf>
    <xf numFmtId="0" fontId="8" fillId="0" borderId="14" xfId="0" applyFont="1" applyBorder="1" applyAlignment="1">
      <alignment horizontal="centerContinuous" vertical="top" wrapText="1"/>
    </xf>
    <xf numFmtId="0" fontId="11" fillId="0" borderId="14" xfId="0" applyFont="1" applyBorder="1" applyAlignment="1">
      <alignment horizontal="centerContinuous"/>
    </xf>
    <xf numFmtId="0" fontId="11" fillId="0" borderId="14" xfId="0" applyFont="1" applyBorder="1" applyAlignment="1">
      <alignment horizontal="center" vertical="center" wrapText="1"/>
    </xf>
    <xf numFmtId="197" fontId="10" fillId="20" borderId="14" xfId="0" applyNumberFormat="1" applyFont="1" applyFill="1" applyBorder="1" applyAlignment="1">
      <alignment horizontal="right"/>
    </xf>
    <xf numFmtId="197" fontId="10" fillId="0" borderId="14" xfId="0" applyNumberFormat="1" applyFont="1" applyFill="1" applyBorder="1" applyAlignment="1">
      <alignment horizontal="right"/>
    </xf>
    <xf numFmtId="197" fontId="6" fillId="0" borderId="0" xfId="0" applyNumberFormat="1" applyFont="1" applyAlignment="1">
      <alignment/>
    </xf>
    <xf numFmtId="197" fontId="10" fillId="0" borderId="0" xfId="0" applyNumberFormat="1" applyFont="1" applyAlignment="1">
      <alignment/>
    </xf>
    <xf numFmtId="197" fontId="10" fillId="0" borderId="14" xfId="0" applyNumberFormat="1" applyFont="1" applyFill="1" applyBorder="1" applyAlignment="1">
      <alignment horizontal="right" wrapText="1"/>
    </xf>
    <xf numFmtId="197" fontId="6" fillId="0" borderId="0" xfId="0" applyNumberFormat="1" applyFont="1" applyAlignment="1">
      <alignment wrapText="1"/>
    </xf>
    <xf numFmtId="197" fontId="11" fillId="0" borderId="15" xfId="0" applyNumberFormat="1" applyFont="1" applyFill="1" applyBorder="1" applyAlignment="1">
      <alignment horizontal="right"/>
    </xf>
    <xf numFmtId="197" fontId="11" fillId="0" borderId="14" xfId="0" applyNumberFormat="1" applyFont="1" applyFill="1" applyBorder="1" applyAlignment="1">
      <alignment horizontal="right"/>
    </xf>
    <xf numFmtId="197" fontId="14" fillId="0" borderId="15" xfId="0" applyNumberFormat="1" applyFont="1" applyFill="1" applyBorder="1" applyAlignment="1">
      <alignment horizontal="right"/>
    </xf>
    <xf numFmtId="197" fontId="14" fillId="0" borderId="14" xfId="0" applyNumberFormat="1" applyFont="1" applyFill="1" applyBorder="1" applyAlignment="1">
      <alignment horizontal="right"/>
    </xf>
    <xf numFmtId="197" fontId="17" fillId="0" borderId="14" xfId="0" applyNumberFormat="1" applyFont="1" applyBorder="1" applyAlignment="1">
      <alignment horizontal="right"/>
    </xf>
    <xf numFmtId="197" fontId="11" fillId="0" borderId="0" xfId="0" applyNumberFormat="1" applyFont="1" applyAlignment="1">
      <alignment/>
    </xf>
    <xf numFmtId="197" fontId="11" fillId="0" borderId="0" xfId="0" applyNumberFormat="1" applyFont="1" applyBorder="1" applyAlignment="1">
      <alignment horizontal="left"/>
    </xf>
    <xf numFmtId="197" fontId="8" fillId="0" borderId="14" xfId="0" applyNumberFormat="1" applyFont="1" applyFill="1" applyBorder="1" applyAlignment="1">
      <alignment horizontal="right"/>
    </xf>
    <xf numFmtId="49" fontId="22" fillId="0" borderId="18" xfId="0" applyNumberFormat="1" applyFont="1" applyFill="1" applyBorder="1" applyAlignment="1">
      <alignment horizontal="justify" wrapText="1"/>
    </xf>
    <xf numFmtId="0" fontId="22" fillId="0" borderId="19" xfId="0" applyFont="1" applyBorder="1" applyAlignment="1">
      <alignment horizontal="justify" vertical="top" wrapText="1"/>
    </xf>
    <xf numFmtId="0" fontId="22" fillId="0" borderId="14" xfId="0" applyFont="1" applyBorder="1" applyAlignment="1">
      <alignment horizontal="justify" vertical="top" wrapText="1"/>
    </xf>
    <xf numFmtId="49" fontId="10" fillId="0" borderId="15" xfId="0" applyNumberFormat="1" applyFont="1" applyFill="1" applyBorder="1" applyAlignment="1">
      <alignment horizontal="justify" wrapText="1"/>
    </xf>
    <xf numFmtId="191" fontId="10" fillId="0" borderId="14" xfId="64" applyFont="1" applyFill="1" applyBorder="1" applyAlignment="1" applyProtection="1">
      <alignment horizontal="left" wrapText="1"/>
      <protection/>
    </xf>
    <xf numFmtId="191" fontId="10" fillId="0" borderId="14" xfId="64" applyFont="1" applyFill="1" applyBorder="1" applyAlignment="1">
      <alignment wrapText="1"/>
      <protection/>
    </xf>
    <xf numFmtId="191" fontId="10" fillId="0" borderId="14" xfId="64" applyFont="1" applyFill="1" applyBorder="1" applyAlignment="1">
      <alignment horizontal="left" wrapText="1"/>
      <protection/>
    </xf>
    <xf numFmtId="191" fontId="10" fillId="0" borderId="14" xfId="67" applyFont="1" applyFill="1" applyBorder="1" applyAlignment="1">
      <alignment horizontal="justify" wrapText="1"/>
      <protection/>
    </xf>
    <xf numFmtId="191" fontId="10" fillId="0" borderId="14" xfId="67" applyFont="1" applyFill="1" applyBorder="1" applyAlignment="1" applyProtection="1">
      <alignment horizontal="justify" wrapText="1"/>
      <protection/>
    </xf>
    <xf numFmtId="0" fontId="22" fillId="0" borderId="14" xfId="0" applyFont="1" applyBorder="1" applyAlignment="1">
      <alignment wrapText="1"/>
    </xf>
    <xf numFmtId="0" fontId="22" fillId="0" borderId="14" xfId="0" applyFont="1" applyBorder="1" applyAlignment="1">
      <alignment/>
    </xf>
    <xf numFmtId="0" fontId="22" fillId="0" borderId="15" xfId="0" applyFont="1" applyBorder="1" applyAlignment="1">
      <alignment wrapText="1"/>
    </xf>
    <xf numFmtId="0" fontId="22" fillId="0" borderId="0" xfId="0" applyFont="1" applyAlignment="1">
      <alignment wrapText="1"/>
    </xf>
    <xf numFmtId="0" fontId="22" fillId="0" borderId="20" xfId="0" applyFont="1" applyBorder="1" applyAlignment="1">
      <alignment horizontal="justify" vertical="top" wrapText="1"/>
    </xf>
    <xf numFmtId="0" fontId="22" fillId="0" borderId="0" xfId="0" applyFont="1" applyBorder="1" applyAlignment="1">
      <alignment horizontal="left" vertical="top" wrapText="1"/>
    </xf>
    <xf numFmtId="191" fontId="10" fillId="0" borderId="14" xfId="64" applyFont="1" applyFill="1" applyBorder="1" applyAlignment="1" applyProtection="1">
      <alignment horizontal="justify" wrapText="1"/>
      <protection/>
    </xf>
    <xf numFmtId="191" fontId="10" fillId="0" borderId="14" xfId="64" applyFont="1" applyFill="1" applyBorder="1" applyAlignment="1" applyProtection="1">
      <alignment horizontal="justify"/>
      <protection/>
    </xf>
    <xf numFmtId="191" fontId="10" fillId="0" borderId="14" xfId="64" applyFont="1" applyFill="1" applyBorder="1" applyAlignment="1" applyProtection="1">
      <alignment horizontal="left"/>
      <protection/>
    </xf>
    <xf numFmtId="188" fontId="28" fillId="0" borderId="0" xfId="69" applyNumberFormat="1" applyFont="1" applyFill="1" applyBorder="1" applyAlignment="1">
      <alignment vertical="center" wrapText="1"/>
      <protection/>
    </xf>
    <xf numFmtId="0" fontId="6" fillId="0" borderId="0" xfId="0" applyFont="1" applyBorder="1" applyAlignment="1">
      <alignment/>
    </xf>
    <xf numFmtId="0" fontId="18" fillId="0" borderId="0" xfId="0" applyFont="1" applyAlignment="1">
      <alignment horizontal="right"/>
    </xf>
    <xf numFmtId="0" fontId="6" fillId="0" borderId="0" xfId="0" applyFont="1"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horizontal="right"/>
    </xf>
    <xf numFmtId="0" fontId="36" fillId="0" borderId="0" xfId="0" applyFont="1" applyAlignment="1">
      <alignment horizontal="left"/>
    </xf>
    <xf numFmtId="0" fontId="35" fillId="0" borderId="0" xfId="68" applyFont="1" applyAlignment="1">
      <alignment horizontal="left" wrapText="1"/>
      <protection/>
    </xf>
    <xf numFmtId="191" fontId="35" fillId="0" borderId="0" xfId="69" applyFont="1" applyFill="1" applyAlignment="1">
      <alignment vertical="center" wrapText="1"/>
      <protection/>
    </xf>
    <xf numFmtId="192" fontId="35" fillId="0" borderId="0" xfId="69" applyNumberFormat="1" applyFont="1" applyFill="1" applyAlignment="1">
      <alignment horizontal="right" vertical="center"/>
      <protection/>
    </xf>
    <xf numFmtId="0" fontId="27" fillId="0" borderId="0" xfId="70" applyFont="1" applyBorder="1">
      <alignment/>
      <protection/>
    </xf>
    <xf numFmtId="2" fontId="35" fillId="0" borderId="0" xfId="69" applyNumberFormat="1" applyFont="1" applyFill="1" applyAlignment="1">
      <alignment vertical="center" wrapText="1"/>
      <protection/>
    </xf>
    <xf numFmtId="0" fontId="27" fillId="0" borderId="0" xfId="70" applyFont="1">
      <alignment/>
      <protection/>
    </xf>
    <xf numFmtId="0" fontId="7" fillId="0" borderId="0" xfId="0" applyFont="1" applyAlignment="1">
      <alignment horizontal="left"/>
    </xf>
    <xf numFmtId="0" fontId="11" fillId="0" borderId="0" xfId="0" applyFont="1" applyAlignment="1">
      <alignment horizontal="left"/>
    </xf>
    <xf numFmtId="197" fontId="14" fillId="0" borderId="0" xfId="0" applyNumberFormat="1" applyFont="1" applyAlignment="1">
      <alignment/>
    </xf>
    <xf numFmtId="197" fontId="27" fillId="0" borderId="0" xfId="70" applyNumberFormat="1" applyFont="1" applyBorder="1">
      <alignment/>
      <protection/>
    </xf>
    <xf numFmtId="197" fontId="11" fillId="0" borderId="0" xfId="70" applyNumberFormat="1" applyFont="1">
      <alignment/>
      <protection/>
    </xf>
    <xf numFmtId="191" fontId="37" fillId="4" borderId="14" xfId="64" applyFont="1" applyFill="1" applyBorder="1" applyAlignment="1">
      <alignment horizontal="justify" wrapText="1"/>
      <protection/>
    </xf>
    <xf numFmtId="197" fontId="10" fillId="0" borderId="14" xfId="0" applyNumberFormat="1" applyFont="1" applyFill="1" applyBorder="1" applyAlignment="1">
      <alignment horizontal="right"/>
    </xf>
    <xf numFmtId="191" fontId="10" fillId="0" borderId="15" xfId="64" applyFont="1" applyFill="1" applyBorder="1" applyAlignment="1" applyProtection="1">
      <alignment horizontal="left"/>
      <protection/>
    </xf>
    <xf numFmtId="191" fontId="37" fillId="0" borderId="14" xfId="67" applyFont="1" applyFill="1" applyBorder="1" applyAlignment="1" applyProtection="1">
      <alignment horizontal="justify" wrapText="1"/>
      <protection/>
    </xf>
    <xf numFmtId="0" fontId="22" fillId="0" borderId="14" xfId="0" applyFont="1" applyFill="1" applyBorder="1" applyAlignment="1">
      <alignment horizontal="left" vertical="center" wrapText="1"/>
    </xf>
    <xf numFmtId="197" fontId="35" fillId="0" borderId="0" xfId="68" applyNumberFormat="1" applyFont="1" applyAlignment="1">
      <alignment horizontal="left" wrapText="1"/>
      <protection/>
    </xf>
    <xf numFmtId="49" fontId="14" fillId="0" borderId="14" xfId="0" applyNumberFormat="1" applyFont="1" applyFill="1" applyBorder="1" applyAlignment="1">
      <alignment horizontal="center"/>
    </xf>
    <xf numFmtId="191" fontId="14" fillId="0" borderId="14" xfId="66" applyFont="1" applyFill="1" applyBorder="1" applyAlignment="1" applyProtection="1">
      <alignment horizontal="left" wrapText="1"/>
      <protection/>
    </xf>
    <xf numFmtId="49" fontId="14" fillId="0" borderId="14" xfId="0" applyNumberFormat="1" applyFont="1" applyFill="1" applyBorder="1" applyAlignment="1">
      <alignment horizontal="center"/>
    </xf>
    <xf numFmtId="191" fontId="14" fillId="0" borderId="14" xfId="64" applyFont="1" applyFill="1" applyBorder="1" applyAlignment="1">
      <alignment horizontal="left" wrapText="1"/>
      <protection/>
    </xf>
    <xf numFmtId="191" fontId="14" fillId="0" borderId="14" xfId="64" applyFont="1" applyFill="1" applyBorder="1" applyAlignment="1">
      <alignment horizontal="justify" wrapText="1"/>
      <protection/>
    </xf>
    <xf numFmtId="191" fontId="14" fillId="0" borderId="14" xfId="64" applyFont="1" applyFill="1" applyBorder="1" applyAlignment="1">
      <alignment wrapText="1"/>
      <protection/>
    </xf>
    <xf numFmtId="191" fontId="38" fillId="4" borderId="14" xfId="64" applyFont="1" applyFill="1" applyBorder="1" applyAlignment="1">
      <alignment wrapText="1"/>
      <protection/>
    </xf>
    <xf numFmtId="191" fontId="39" fillId="4" borderId="14" xfId="67" applyFont="1" applyFill="1" applyBorder="1" applyAlignment="1">
      <alignment horizontal="left" vertical="center" wrapText="1"/>
      <protection/>
    </xf>
    <xf numFmtId="191" fontId="38" fillId="4" borderId="14" xfId="64" applyFont="1" applyFill="1" applyBorder="1" applyAlignment="1">
      <alignment horizontal="left" wrapText="1"/>
      <protection/>
    </xf>
    <xf numFmtId="0" fontId="24" fillId="0" borderId="15" xfId="0" applyFont="1" applyBorder="1" applyAlignment="1">
      <alignment wrapText="1"/>
    </xf>
    <xf numFmtId="0" fontId="24" fillId="0" borderId="14" xfId="0" applyFont="1" applyBorder="1" applyAlignment="1">
      <alignment wrapText="1"/>
    </xf>
    <xf numFmtId="0" fontId="24" fillId="0" borderId="0" xfId="0" applyFont="1" applyAlignment="1">
      <alignment wrapText="1"/>
    </xf>
    <xf numFmtId="191" fontId="38" fillId="4" borderId="14" xfId="64" applyFont="1" applyFill="1" applyBorder="1" applyAlignment="1">
      <alignment horizontal="justify" wrapText="1"/>
      <protection/>
    </xf>
    <xf numFmtId="49" fontId="14" fillId="0" borderId="21" xfId="0" applyNumberFormat="1" applyFont="1" applyFill="1" applyBorder="1" applyAlignment="1">
      <alignment horizontal="center"/>
    </xf>
    <xf numFmtId="197" fontId="14" fillId="0" borderId="14" xfId="0" applyNumberFormat="1" applyFont="1" applyFill="1" applyBorder="1" applyAlignment="1">
      <alignment horizontal="right"/>
    </xf>
    <xf numFmtId="49" fontId="14" fillId="0" borderId="15" xfId="0" applyNumberFormat="1" applyFont="1" applyFill="1" applyBorder="1" applyAlignment="1">
      <alignment horizontal="center"/>
    </xf>
    <xf numFmtId="197" fontId="8" fillId="0" borderId="17" xfId="0" applyNumberFormat="1" applyFont="1" applyFill="1" applyBorder="1" applyAlignment="1">
      <alignment horizontal="right"/>
    </xf>
    <xf numFmtId="197" fontId="14" fillId="0" borderId="13" xfId="0" applyNumberFormat="1" applyFont="1" applyFill="1" applyBorder="1" applyAlignment="1">
      <alignment horizontal="right"/>
    </xf>
    <xf numFmtId="197" fontId="13" fillId="0" borderId="14" xfId="0" applyNumberFormat="1" applyFont="1" applyFill="1" applyBorder="1" applyAlignment="1">
      <alignment horizontal="right"/>
    </xf>
    <xf numFmtId="188" fontId="9" fillId="0" borderId="15" xfId="0" applyNumberFormat="1" applyFont="1" applyFill="1" applyBorder="1" applyAlignment="1">
      <alignment horizontal="right"/>
    </xf>
    <xf numFmtId="49" fontId="21" fillId="0" borderId="15" xfId="0" applyNumberFormat="1" applyFont="1" applyFill="1" applyBorder="1" applyAlignment="1">
      <alignment horizontal="center"/>
    </xf>
    <xf numFmtId="197" fontId="10" fillId="0" borderId="14" xfId="0" applyNumberFormat="1" applyFont="1" applyFill="1" applyBorder="1" applyAlignment="1">
      <alignment horizontal="right" wrapText="1"/>
    </xf>
    <xf numFmtId="197" fontId="10" fillId="0" borderId="15" xfId="0" applyNumberFormat="1" applyFont="1" applyFill="1" applyBorder="1" applyAlignment="1">
      <alignment horizontal="right"/>
    </xf>
    <xf numFmtId="197" fontId="10" fillId="0" borderId="13" xfId="0" applyNumberFormat="1" applyFont="1" applyFill="1" applyBorder="1" applyAlignment="1">
      <alignment horizontal="right" wrapText="1"/>
    </xf>
    <xf numFmtId="197" fontId="10" fillId="0" borderId="13" xfId="0" applyNumberFormat="1" applyFont="1" applyFill="1" applyBorder="1" applyAlignment="1">
      <alignment horizontal="right"/>
    </xf>
    <xf numFmtId="0" fontId="14" fillId="0" borderId="0" xfId="0" applyFont="1" applyFill="1" applyBorder="1" applyAlignment="1">
      <alignment wrapText="1"/>
    </xf>
    <xf numFmtId="197" fontId="37" fillId="0" borderId="14" xfId="0" applyNumberFormat="1" applyFont="1" applyFill="1" applyBorder="1" applyAlignment="1">
      <alignment horizontal="right"/>
    </xf>
    <xf numFmtId="197" fontId="38" fillId="0" borderId="15" xfId="0" applyNumberFormat="1" applyFont="1" applyFill="1" applyBorder="1" applyAlignment="1">
      <alignment horizontal="right"/>
    </xf>
    <xf numFmtId="0" fontId="24" fillId="0" borderId="15" xfId="0" applyFont="1" applyFill="1" applyBorder="1" applyAlignment="1">
      <alignment wrapText="1"/>
    </xf>
    <xf numFmtId="0" fontId="14" fillId="0" borderId="0" xfId="0" applyFont="1" applyAlignment="1">
      <alignment horizontal="center"/>
    </xf>
    <xf numFmtId="0" fontId="24" fillId="0" borderId="14" xfId="0" applyFont="1" applyBorder="1" applyAlignment="1">
      <alignment horizontal="justify" vertical="top" wrapText="1"/>
    </xf>
    <xf numFmtId="0" fontId="9" fillId="0" borderId="15" xfId="0" applyFont="1" applyFill="1" applyBorder="1" applyAlignment="1">
      <alignment horizontal="center" vertical="center" wrapText="1"/>
    </xf>
    <xf numFmtId="188" fontId="11" fillId="0" borderId="0" xfId="0" applyNumberFormat="1" applyFont="1" applyFill="1" applyBorder="1" applyAlignment="1">
      <alignment/>
    </xf>
    <xf numFmtId="188" fontId="14" fillId="0" borderId="0" xfId="0" applyNumberFormat="1" applyFont="1" applyFill="1" applyAlignment="1">
      <alignment/>
    </xf>
    <xf numFmtId="188" fontId="33" fillId="0" borderId="0" xfId="0" applyNumberFormat="1" applyFont="1" applyFill="1" applyAlignment="1">
      <alignment/>
    </xf>
    <xf numFmtId="188" fontId="34" fillId="0" borderId="0" xfId="0" applyNumberFormat="1" applyFont="1" applyFill="1" applyAlignment="1">
      <alignment/>
    </xf>
    <xf numFmtId="188" fontId="6" fillId="0" borderId="0" xfId="0" applyNumberFormat="1" applyFont="1" applyFill="1" applyAlignment="1">
      <alignment/>
    </xf>
    <xf numFmtId="0" fontId="13" fillId="0" borderId="22" xfId="0" applyFont="1" applyBorder="1" applyAlignment="1">
      <alignment horizontal="centerContinuous"/>
    </xf>
    <xf numFmtId="0" fontId="13" fillId="0" borderId="22" xfId="0" applyFont="1" applyFill="1" applyBorder="1" applyAlignment="1">
      <alignment horizontal="centerContinuous"/>
    </xf>
    <xf numFmtId="0" fontId="8" fillId="0" borderId="21" xfId="0" applyFont="1" applyBorder="1" applyAlignment="1">
      <alignment horizontal="centerContinuous"/>
    </xf>
    <xf numFmtId="0" fontId="8" fillId="0" borderId="12" xfId="0" applyFont="1" applyBorder="1" applyAlignment="1">
      <alignment horizontal="centerContinuous"/>
    </xf>
    <xf numFmtId="0" fontId="13" fillId="0" borderId="15" xfId="0" applyFont="1" applyBorder="1" applyAlignment="1">
      <alignment horizontal="center"/>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6" xfId="0" applyFont="1" applyBorder="1" applyAlignment="1">
      <alignment horizontal="center" vertical="center" wrapText="1"/>
    </xf>
    <xf numFmtId="197" fontId="9" fillId="0" borderId="0" xfId="68" applyNumberFormat="1" applyFont="1" applyAlignment="1">
      <alignment horizontal="left" wrapText="1"/>
      <protection/>
    </xf>
    <xf numFmtId="0" fontId="15" fillId="0" borderId="14" xfId="0" applyFont="1" applyBorder="1" applyAlignment="1">
      <alignment/>
    </xf>
    <xf numFmtId="0" fontId="7" fillId="0" borderId="0" xfId="0" applyFont="1" applyFill="1" applyAlignment="1">
      <alignment/>
    </xf>
    <xf numFmtId="188" fontId="8" fillId="0" borderId="0" xfId="0" applyNumberFormat="1" applyFont="1" applyAlignment="1">
      <alignment/>
    </xf>
    <xf numFmtId="197" fontId="44" fillId="0" borderId="0" xfId="0" applyNumberFormat="1" applyFont="1" applyFill="1" applyAlignment="1">
      <alignment/>
    </xf>
    <xf numFmtId="188" fontId="43" fillId="0" borderId="0" xfId="0" applyNumberFormat="1" applyFont="1" applyFill="1" applyAlignment="1">
      <alignment/>
    </xf>
    <xf numFmtId="0" fontId="44" fillId="0" borderId="0" xfId="0" applyFont="1" applyFill="1" applyAlignment="1">
      <alignment/>
    </xf>
    <xf numFmtId="197" fontId="44" fillId="0" borderId="0" xfId="0" applyNumberFormat="1" applyFont="1" applyAlignment="1">
      <alignment/>
    </xf>
    <xf numFmtId="197" fontId="45" fillId="0" borderId="0" xfId="0" applyNumberFormat="1" applyFont="1" applyAlignment="1">
      <alignment/>
    </xf>
    <xf numFmtId="0" fontId="44" fillId="0" borderId="0" xfId="0" applyFont="1" applyAlignment="1">
      <alignment/>
    </xf>
    <xf numFmtId="197" fontId="44" fillId="0" borderId="0" xfId="0" applyNumberFormat="1" applyFont="1" applyAlignment="1">
      <alignment/>
    </xf>
    <xf numFmtId="197" fontId="43" fillId="0" borderId="0" xfId="0" applyNumberFormat="1" applyFont="1" applyAlignment="1">
      <alignment/>
    </xf>
    <xf numFmtId="0" fontId="44" fillId="0" borderId="0" xfId="0" applyFont="1" applyAlignment="1">
      <alignment/>
    </xf>
    <xf numFmtId="188" fontId="44" fillId="0" borderId="0" xfId="0" applyNumberFormat="1" applyFont="1" applyBorder="1" applyAlignment="1">
      <alignment wrapText="1"/>
    </xf>
    <xf numFmtId="188" fontId="43" fillId="0" borderId="0" xfId="0" applyNumberFormat="1" applyFont="1" applyAlignment="1">
      <alignment/>
    </xf>
    <xf numFmtId="188" fontId="42" fillId="0" borderId="0" xfId="0" applyNumberFormat="1" applyFont="1" applyFill="1" applyBorder="1" applyAlignment="1">
      <alignment horizontal="right" wrapText="1"/>
    </xf>
    <xf numFmtId="188" fontId="44" fillId="0" borderId="0" xfId="0" applyNumberFormat="1" applyFont="1" applyAlignment="1">
      <alignment wrapText="1"/>
    </xf>
    <xf numFmtId="0" fontId="44" fillId="0" borderId="0" xfId="0" applyFont="1" applyAlignment="1">
      <alignment wrapText="1"/>
    </xf>
    <xf numFmtId="0" fontId="44" fillId="0" borderId="0" xfId="0" applyFont="1" applyFill="1" applyAlignment="1">
      <alignment/>
    </xf>
    <xf numFmtId="188" fontId="45" fillId="0" borderId="0" xfId="0" applyNumberFormat="1" applyFont="1" applyAlignment="1">
      <alignment/>
    </xf>
    <xf numFmtId="197" fontId="46" fillId="0" borderId="0" xfId="0" applyNumberFormat="1" applyFont="1" applyFill="1" applyAlignment="1">
      <alignment/>
    </xf>
    <xf numFmtId="188" fontId="42" fillId="0" borderId="0" xfId="0" applyNumberFormat="1" applyFont="1" applyFill="1" applyAlignment="1">
      <alignment/>
    </xf>
    <xf numFmtId="0" fontId="46" fillId="0" borderId="0" xfId="0" applyFont="1" applyFill="1" applyAlignment="1">
      <alignment/>
    </xf>
    <xf numFmtId="0" fontId="8" fillId="0" borderId="22" xfId="0" applyFont="1" applyBorder="1" applyAlignment="1">
      <alignment horizontal="centerContinuous" vertical="top" wrapText="1"/>
    </xf>
    <xf numFmtId="0" fontId="8" fillId="0" borderId="15" xfId="0" applyFont="1" applyFill="1" applyBorder="1" applyAlignment="1">
      <alignment horizontal="center" vertical="center" wrapText="1"/>
    </xf>
    <xf numFmtId="0" fontId="8" fillId="0" borderId="11" xfId="0" applyFont="1" applyBorder="1" applyAlignment="1">
      <alignment horizontal="centerContinuous" vertical="top" wrapText="1"/>
    </xf>
    <xf numFmtId="188" fontId="13" fillId="0" borderId="0" xfId="0" applyNumberFormat="1" applyFont="1" applyAlignment="1">
      <alignment/>
    </xf>
    <xf numFmtId="1" fontId="40" fillId="20" borderId="14" xfId="0" applyNumberFormat="1" applyFont="1" applyFill="1" applyBorder="1" applyAlignment="1">
      <alignment horizontal="right"/>
    </xf>
    <xf numFmtId="0" fontId="27" fillId="0" borderId="0" xfId="0" applyFont="1" applyAlignment="1">
      <alignment horizontal="center"/>
    </xf>
    <xf numFmtId="2" fontId="40" fillId="20" borderId="14" xfId="0" applyNumberFormat="1" applyFont="1" applyFill="1" applyBorder="1" applyAlignment="1">
      <alignment horizontal="right"/>
    </xf>
    <xf numFmtId="0" fontId="47" fillId="0" borderId="0" xfId="0" applyFont="1" applyAlignment="1">
      <alignment horizontal="center"/>
    </xf>
    <xf numFmtId="191" fontId="10" fillId="0" borderId="0" xfId="65" applyFont="1" applyBorder="1" applyAlignment="1">
      <alignment horizontal="centerContinuous"/>
      <protection/>
    </xf>
    <xf numFmtId="49" fontId="48" fillId="0" borderId="0" xfId="0" applyNumberFormat="1" applyFont="1" applyBorder="1" applyAlignment="1" applyProtection="1">
      <alignment horizontal="center" wrapText="1"/>
      <protection/>
    </xf>
    <xf numFmtId="0" fontId="41" fillId="0" borderId="0" xfId="58" applyFont="1" applyBorder="1" applyAlignment="1">
      <alignment horizontal="center"/>
      <protection/>
    </xf>
    <xf numFmtId="197" fontId="44" fillId="0" borderId="0" xfId="0" applyNumberFormat="1" applyFont="1" applyAlignment="1">
      <alignment wrapText="1"/>
    </xf>
    <xf numFmtId="0" fontId="44" fillId="0" borderId="0" xfId="0" applyFont="1" applyAlignment="1">
      <alignment wrapText="1"/>
    </xf>
    <xf numFmtId="0" fontId="6" fillId="0" borderId="0" xfId="0" applyFont="1" applyAlignment="1">
      <alignment/>
    </xf>
    <xf numFmtId="188" fontId="10" fillId="0" borderId="0" xfId="0" applyNumberFormat="1" applyFont="1" applyAlignment="1">
      <alignment/>
    </xf>
    <xf numFmtId="0" fontId="6" fillId="0" borderId="0" xfId="0" applyFont="1" applyFill="1" applyAlignment="1">
      <alignment/>
    </xf>
    <xf numFmtId="49" fontId="49" fillId="0" borderId="14" xfId="0" applyNumberFormat="1" applyFont="1" applyFill="1" applyBorder="1" applyAlignment="1">
      <alignment horizontal="center"/>
    </xf>
    <xf numFmtId="49" fontId="50" fillId="0" borderId="14" xfId="0" applyNumberFormat="1" applyFont="1" applyFill="1" applyBorder="1" applyAlignment="1">
      <alignment/>
    </xf>
    <xf numFmtId="191" fontId="49" fillId="0" borderId="14" xfId="66" applyFont="1" applyFill="1" applyBorder="1" applyAlignment="1" applyProtection="1">
      <alignment horizontal="left" wrapText="1"/>
      <protection/>
    </xf>
    <xf numFmtId="1" fontId="49" fillId="20" borderId="15" xfId="0" applyNumberFormat="1" applyFont="1" applyFill="1" applyBorder="1" applyAlignment="1">
      <alignment horizontal="right"/>
    </xf>
    <xf numFmtId="49" fontId="51" fillId="0" borderId="14" xfId="0" applyNumberFormat="1" applyFont="1" applyFill="1" applyBorder="1" applyAlignment="1">
      <alignment horizontal="center"/>
    </xf>
    <xf numFmtId="191" fontId="51" fillId="0" borderId="14" xfId="66" applyFont="1" applyFill="1" applyBorder="1" applyAlignment="1" applyProtection="1">
      <alignment horizontal="left" wrapText="1"/>
      <protection/>
    </xf>
    <xf numFmtId="1" fontId="51" fillId="20" borderId="15" xfId="0" applyNumberFormat="1" applyFont="1" applyFill="1" applyBorder="1" applyAlignment="1">
      <alignment horizontal="right"/>
    </xf>
    <xf numFmtId="49" fontId="17" fillId="0" borderId="14" xfId="0" applyNumberFormat="1" applyFont="1" applyFill="1" applyBorder="1" applyAlignment="1">
      <alignment horizontal="center"/>
    </xf>
    <xf numFmtId="49" fontId="52" fillId="0" borderId="14" xfId="0" applyNumberFormat="1" applyFont="1" applyFill="1" applyBorder="1" applyAlignment="1">
      <alignment horizontal="center"/>
    </xf>
    <xf numFmtId="0" fontId="53" fillId="0" borderId="14" xfId="0" applyFont="1" applyBorder="1" applyAlignment="1">
      <alignment wrapText="1"/>
    </xf>
    <xf numFmtId="188" fontId="52" fillId="20" borderId="14" xfId="0" applyNumberFormat="1" applyFont="1" applyFill="1" applyBorder="1" applyAlignment="1">
      <alignment horizontal="right"/>
    </xf>
    <xf numFmtId="188" fontId="52" fillId="0" borderId="14" xfId="0" applyNumberFormat="1" applyFont="1" applyFill="1" applyBorder="1" applyAlignment="1">
      <alignment horizontal="right"/>
    </xf>
    <xf numFmtId="188" fontId="52" fillId="0" borderId="14" xfId="0" applyNumberFormat="1" applyFont="1" applyBorder="1" applyAlignment="1">
      <alignment horizontal="right"/>
    </xf>
    <xf numFmtId="1" fontId="52" fillId="0" borderId="14" xfId="0" applyNumberFormat="1" applyFont="1" applyBorder="1" applyAlignment="1">
      <alignment horizontal="right"/>
    </xf>
    <xf numFmtId="1" fontId="52" fillId="20" borderId="14" xfId="0" applyNumberFormat="1" applyFont="1" applyFill="1" applyBorder="1" applyAlignment="1">
      <alignment horizontal="right"/>
    </xf>
    <xf numFmtId="1" fontId="52" fillId="0" borderId="14" xfId="0" applyNumberFormat="1" applyFont="1" applyBorder="1" applyAlignment="1">
      <alignment horizontal="right" wrapText="1"/>
    </xf>
    <xf numFmtId="1" fontId="40" fillId="20" borderId="15" xfId="0" applyNumberFormat="1" applyFont="1" applyFill="1" applyBorder="1" applyAlignment="1">
      <alignment horizontal="right"/>
    </xf>
    <xf numFmtId="49" fontId="53" fillId="0" borderId="18" xfId="0" applyNumberFormat="1" applyFont="1" applyFill="1" applyBorder="1" applyAlignment="1">
      <alignment horizontal="justify" wrapText="1"/>
    </xf>
    <xf numFmtId="1" fontId="54" fillId="20" borderId="14" xfId="0" applyNumberFormat="1" applyFont="1" applyFill="1" applyBorder="1" applyAlignment="1">
      <alignment horizontal="right"/>
    </xf>
    <xf numFmtId="49" fontId="55" fillId="0" borderId="18" xfId="0" applyNumberFormat="1" applyFont="1" applyFill="1" applyBorder="1" applyAlignment="1">
      <alignment horizontal="justify" wrapText="1"/>
    </xf>
    <xf numFmtId="1" fontId="56" fillId="20" borderId="14" xfId="0" applyNumberFormat="1" applyFont="1" applyFill="1" applyBorder="1" applyAlignment="1">
      <alignment horizontal="right"/>
    </xf>
    <xf numFmtId="1" fontId="57" fillId="20" borderId="14" xfId="0" applyNumberFormat="1" applyFont="1" applyFill="1" applyBorder="1" applyAlignment="1">
      <alignment horizontal="right"/>
    </xf>
    <xf numFmtId="191" fontId="52" fillId="0" borderId="14" xfId="64" applyFont="1" applyFill="1" applyBorder="1" applyAlignment="1" applyProtection="1">
      <alignment horizontal="left" wrapText="1"/>
      <protection/>
    </xf>
    <xf numFmtId="0" fontId="53" fillId="0" borderId="0" xfId="0" applyFont="1" applyAlignment="1">
      <alignment/>
    </xf>
    <xf numFmtId="1" fontId="52" fillId="0" borderId="14" xfId="0" applyNumberFormat="1" applyFont="1" applyFill="1" applyBorder="1" applyAlignment="1">
      <alignment horizontal="right"/>
    </xf>
    <xf numFmtId="191" fontId="49" fillId="0" borderId="14" xfId="64" applyFont="1" applyFill="1" applyBorder="1" applyAlignment="1" applyProtection="1">
      <alignment horizontal="left" wrapText="1"/>
      <protection/>
    </xf>
    <xf numFmtId="1" fontId="49" fillId="20" borderId="14" xfId="0" applyNumberFormat="1" applyFont="1" applyFill="1" applyBorder="1" applyAlignment="1">
      <alignment horizontal="right"/>
    </xf>
    <xf numFmtId="49" fontId="51" fillId="0" borderId="16" xfId="0" applyNumberFormat="1" applyFont="1" applyFill="1" applyBorder="1" applyAlignment="1">
      <alignment horizontal="center"/>
    </xf>
    <xf numFmtId="49" fontId="51" fillId="0" borderId="22" xfId="0" applyNumberFormat="1" applyFont="1" applyFill="1" applyBorder="1" applyAlignment="1">
      <alignment horizontal="center"/>
    </xf>
    <xf numFmtId="191" fontId="51" fillId="0" borderId="14" xfId="64" applyFont="1" applyFill="1" applyBorder="1" applyAlignment="1" applyProtection="1">
      <alignment horizontal="left" wrapText="1"/>
      <protection/>
    </xf>
    <xf numFmtId="1" fontId="51" fillId="20" borderId="13" xfId="0" applyNumberFormat="1" applyFont="1" applyFill="1" applyBorder="1" applyAlignment="1">
      <alignment horizontal="right"/>
    </xf>
    <xf numFmtId="0" fontId="53" fillId="0" borderId="14" xfId="0" applyFont="1" applyBorder="1" applyAlignment="1">
      <alignment horizontal="justify" wrapText="1"/>
    </xf>
    <xf numFmtId="1" fontId="52" fillId="20" borderId="13" xfId="0" applyNumberFormat="1" applyFont="1" applyFill="1" applyBorder="1" applyAlignment="1">
      <alignment horizontal="right"/>
    </xf>
    <xf numFmtId="1" fontId="52" fillId="4" borderId="14" xfId="0" applyNumberFormat="1" applyFont="1" applyFill="1" applyBorder="1" applyAlignment="1">
      <alignment horizontal="right"/>
    </xf>
    <xf numFmtId="1" fontId="52" fillId="20" borderId="14" xfId="0" applyNumberFormat="1" applyFont="1" applyFill="1" applyBorder="1" applyAlignment="1">
      <alignment horizontal="right"/>
    </xf>
    <xf numFmtId="1" fontId="52" fillId="0" borderId="14" xfId="0" applyNumberFormat="1" applyFont="1" applyFill="1" applyBorder="1" applyAlignment="1">
      <alignment horizontal="right"/>
    </xf>
    <xf numFmtId="49" fontId="17" fillId="0" borderId="14" xfId="0" applyNumberFormat="1" applyFont="1" applyFill="1" applyBorder="1" applyAlignment="1">
      <alignment horizontal="center" wrapText="1"/>
    </xf>
    <xf numFmtId="49" fontId="52" fillId="0" borderId="14" xfId="0" applyNumberFormat="1" applyFont="1" applyFill="1" applyBorder="1" applyAlignment="1">
      <alignment horizontal="center" wrapText="1"/>
    </xf>
    <xf numFmtId="1" fontId="52" fillId="20" borderId="13" xfId="0" applyNumberFormat="1" applyFont="1" applyFill="1" applyBorder="1" applyAlignment="1">
      <alignment horizontal="right" wrapText="1"/>
    </xf>
    <xf numFmtId="1" fontId="52" fillId="0" borderId="14" xfId="0" applyNumberFormat="1" applyFont="1" applyFill="1" applyBorder="1" applyAlignment="1">
      <alignment horizontal="right" wrapText="1"/>
    </xf>
    <xf numFmtId="1" fontId="52" fillId="20" borderId="14" xfId="0" applyNumberFormat="1" applyFont="1" applyFill="1" applyBorder="1" applyAlignment="1">
      <alignment horizontal="right" wrapText="1"/>
    </xf>
    <xf numFmtId="1" fontId="52" fillId="0" borderId="13" xfId="0" applyNumberFormat="1" applyFont="1" applyFill="1" applyBorder="1" applyAlignment="1">
      <alignment horizontal="right" wrapText="1"/>
    </xf>
    <xf numFmtId="49" fontId="57" fillId="0" borderId="14" xfId="0" applyNumberFormat="1" applyFont="1" applyFill="1" applyBorder="1" applyAlignment="1">
      <alignment horizontal="center" wrapText="1"/>
    </xf>
    <xf numFmtId="1" fontId="57" fillId="0" borderId="14" xfId="0" applyNumberFormat="1" applyFont="1" applyBorder="1" applyAlignment="1">
      <alignment horizontal="right" wrapText="1"/>
    </xf>
    <xf numFmtId="1" fontId="57" fillId="20" borderId="14" xfId="0" applyNumberFormat="1" applyFont="1" applyFill="1" applyBorder="1" applyAlignment="1">
      <alignment horizontal="right" wrapText="1"/>
    </xf>
    <xf numFmtId="1" fontId="57" fillId="0" borderId="14" xfId="0" applyNumberFormat="1" applyFont="1" applyFill="1" applyBorder="1" applyAlignment="1">
      <alignment horizontal="right" wrapText="1"/>
    </xf>
    <xf numFmtId="49" fontId="49" fillId="0" borderId="14" xfId="0" applyNumberFormat="1" applyFont="1" applyFill="1" applyBorder="1" applyAlignment="1">
      <alignment horizontal="center" wrapText="1"/>
    </xf>
    <xf numFmtId="49" fontId="51" fillId="0" borderId="14" xfId="0" applyNumberFormat="1" applyFont="1" applyFill="1" applyBorder="1" applyAlignment="1">
      <alignment horizontal="center" wrapText="1"/>
    </xf>
    <xf numFmtId="0" fontId="59" fillId="0" borderId="14" xfId="0" applyFont="1" applyBorder="1" applyAlignment="1">
      <alignment horizontal="justify" wrapText="1"/>
    </xf>
    <xf numFmtId="1" fontId="51" fillId="0" borderId="13" xfId="0" applyNumberFormat="1" applyFont="1" applyFill="1" applyBorder="1" applyAlignment="1">
      <alignment horizontal="right" wrapText="1"/>
    </xf>
    <xf numFmtId="1" fontId="51" fillId="0" borderId="14" xfId="0" applyNumberFormat="1" applyFont="1" applyBorder="1" applyAlignment="1">
      <alignment horizontal="right" wrapText="1"/>
    </xf>
    <xf numFmtId="1" fontId="51" fillId="20" borderId="14" xfId="0" applyNumberFormat="1" applyFont="1" applyFill="1" applyBorder="1" applyAlignment="1">
      <alignment horizontal="right" wrapText="1"/>
    </xf>
    <xf numFmtId="1" fontId="51" fillId="0" borderId="14" xfId="0" applyNumberFormat="1" applyFont="1" applyFill="1" applyBorder="1" applyAlignment="1">
      <alignment horizontal="right" wrapText="1"/>
    </xf>
    <xf numFmtId="0" fontId="53" fillId="0" borderId="0" xfId="0" applyFont="1" applyBorder="1" applyAlignment="1">
      <alignment horizontal="justify" wrapText="1"/>
    </xf>
    <xf numFmtId="0" fontId="53" fillId="0" borderId="14" xfId="0" applyFont="1" applyBorder="1" applyAlignment="1">
      <alignment/>
    </xf>
    <xf numFmtId="0" fontId="53" fillId="0" borderId="14" xfId="0" applyFont="1" applyBorder="1" applyAlignment="1">
      <alignment horizontal="justify" vertical="top" wrapText="1"/>
    </xf>
    <xf numFmtId="1" fontId="51" fillId="20" borderId="13" xfId="0" applyNumberFormat="1" applyFont="1" applyFill="1" applyBorder="1" applyAlignment="1">
      <alignment horizontal="right" wrapText="1"/>
    </xf>
    <xf numFmtId="1" fontId="52" fillId="0" borderId="14" xfId="0" applyNumberFormat="1" applyFont="1" applyBorder="1" applyAlignment="1">
      <alignment horizontal="right" wrapText="1"/>
    </xf>
    <xf numFmtId="0" fontId="55" fillId="0" borderId="14" xfId="0" applyFont="1" applyBorder="1" applyAlignment="1">
      <alignment wrapText="1"/>
    </xf>
    <xf numFmtId="49" fontId="52" fillId="0" borderId="14" xfId="0" applyNumberFormat="1" applyFont="1" applyFill="1" applyBorder="1" applyAlignment="1">
      <alignment horizontal="center"/>
    </xf>
    <xf numFmtId="1" fontId="52" fillId="0" borderId="13" xfId="0" applyNumberFormat="1" applyFont="1" applyFill="1" applyBorder="1" applyAlignment="1">
      <alignment horizontal="right"/>
    </xf>
    <xf numFmtId="49" fontId="52" fillId="0" borderId="14" xfId="0" applyNumberFormat="1" applyFont="1" applyFill="1" applyBorder="1" applyAlignment="1">
      <alignment horizontal="centerContinuous"/>
    </xf>
    <xf numFmtId="1" fontId="59" fillId="20" borderId="14" xfId="0" applyNumberFormat="1" applyFont="1" applyFill="1" applyBorder="1" applyAlignment="1">
      <alignment wrapText="1"/>
    </xf>
    <xf numFmtId="1" fontId="53" fillId="0" borderId="14" xfId="0" applyNumberFormat="1" applyFont="1" applyFill="1" applyBorder="1" applyAlignment="1">
      <alignment wrapText="1"/>
    </xf>
    <xf numFmtId="1" fontId="53" fillId="20" borderId="13" xfId="0" applyNumberFormat="1" applyFont="1" applyFill="1" applyBorder="1" applyAlignment="1">
      <alignment wrapText="1"/>
    </xf>
    <xf numFmtId="49" fontId="17" fillId="0" borderId="15" xfId="0" applyNumberFormat="1" applyFont="1" applyFill="1" applyBorder="1" applyAlignment="1">
      <alignment horizontal="center" wrapText="1"/>
    </xf>
    <xf numFmtId="49" fontId="52" fillId="0" borderId="15" xfId="0" applyNumberFormat="1" applyFont="1" applyFill="1" applyBorder="1" applyAlignment="1">
      <alignment horizontal="center" wrapText="1"/>
    </xf>
    <xf numFmtId="49" fontId="52" fillId="0" borderId="15" xfId="0" applyNumberFormat="1" applyFont="1" applyFill="1" applyBorder="1" applyAlignment="1">
      <alignment horizontal="justify" wrapText="1"/>
    </xf>
    <xf numFmtId="197" fontId="51" fillId="20" borderId="14" xfId="0" applyNumberFormat="1" applyFont="1" applyFill="1" applyBorder="1" applyAlignment="1">
      <alignment horizontal="right" wrapText="1"/>
    </xf>
    <xf numFmtId="197" fontId="52" fillId="0" borderId="14" xfId="0" applyNumberFormat="1" applyFont="1" applyFill="1" applyBorder="1" applyAlignment="1">
      <alignment horizontal="right" wrapText="1"/>
    </xf>
    <xf numFmtId="197" fontId="52" fillId="0" borderId="14" xfId="0" applyNumberFormat="1" applyFont="1" applyBorder="1" applyAlignment="1">
      <alignment horizontal="right" wrapText="1"/>
    </xf>
    <xf numFmtId="197" fontId="52" fillId="20" borderId="14" xfId="0" applyNumberFormat="1" applyFont="1" applyFill="1" applyBorder="1" applyAlignment="1">
      <alignment horizontal="right" wrapText="1"/>
    </xf>
    <xf numFmtId="49" fontId="52" fillId="0" borderId="14" xfId="0" applyNumberFormat="1" applyFont="1" applyFill="1" applyBorder="1" applyAlignment="1">
      <alignment horizontal="center" wrapText="1"/>
    </xf>
    <xf numFmtId="191" fontId="49" fillId="0" borderId="14" xfId="64" applyFont="1" applyFill="1" applyBorder="1" applyAlignment="1">
      <alignment horizontal="left" wrapText="1"/>
      <protection/>
    </xf>
    <xf numFmtId="1" fontId="49" fillId="20" borderId="14" xfId="0" applyNumberFormat="1" applyFont="1" applyFill="1" applyBorder="1" applyAlignment="1">
      <alignment horizontal="right" wrapText="1"/>
    </xf>
    <xf numFmtId="191" fontId="51" fillId="0" borderId="14" xfId="64" applyFont="1" applyFill="1" applyBorder="1" applyAlignment="1" applyProtection="1">
      <alignment horizontal="justify" wrapText="1"/>
      <protection/>
    </xf>
    <xf numFmtId="1" fontId="51" fillId="20" borderId="14" xfId="0" applyNumberFormat="1" applyFont="1" applyFill="1" applyBorder="1" applyAlignment="1">
      <alignment horizontal="right"/>
    </xf>
    <xf numFmtId="191" fontId="51" fillId="0" borderId="14" xfId="64" applyFont="1" applyFill="1" applyBorder="1" applyAlignment="1">
      <alignment horizontal="left" wrapText="1"/>
      <protection/>
    </xf>
    <xf numFmtId="0" fontId="53" fillId="0" borderId="14" xfId="0" applyFont="1" applyBorder="1" applyAlignment="1">
      <alignment horizontal="center"/>
    </xf>
    <xf numFmtId="191" fontId="52" fillId="0" borderId="14" xfId="64" applyFont="1" applyFill="1" applyBorder="1" applyAlignment="1">
      <alignment horizontal="left" wrapText="1"/>
      <protection/>
    </xf>
    <xf numFmtId="0" fontId="55" fillId="0" borderId="14" xfId="0" applyFont="1" applyFill="1" applyBorder="1" applyAlignment="1">
      <alignment horizontal="left" vertical="center" wrapText="1"/>
    </xf>
    <xf numFmtId="0" fontId="59" fillId="0" borderId="15" xfId="0" applyFont="1" applyBorder="1" applyAlignment="1">
      <alignment/>
    </xf>
    <xf numFmtId="1" fontId="52" fillId="20" borderId="14" xfId="0" applyNumberFormat="1" applyFont="1" applyFill="1" applyBorder="1" applyAlignment="1">
      <alignment horizontal="right" wrapText="1"/>
    </xf>
    <xf numFmtId="0" fontId="55" fillId="0" borderId="14" xfId="0" applyFont="1" applyBorder="1" applyAlignment="1">
      <alignment horizontal="center"/>
    </xf>
    <xf numFmtId="0" fontId="60" fillId="0" borderId="13" xfId="0" applyFont="1" applyBorder="1" applyAlignment="1">
      <alignment/>
    </xf>
    <xf numFmtId="1" fontId="52" fillId="0" borderId="14" xfId="0" applyNumberFormat="1" applyFont="1" applyBorder="1" applyAlignment="1">
      <alignment horizontal="right"/>
    </xf>
    <xf numFmtId="49" fontId="17" fillId="0" borderId="14" xfId="0" applyNumberFormat="1" applyFont="1" applyFill="1" applyBorder="1" applyAlignment="1">
      <alignment horizontal="center"/>
    </xf>
    <xf numFmtId="0" fontId="61" fillId="0" borderId="14" xfId="0" applyFont="1" applyBorder="1" applyAlignment="1">
      <alignment/>
    </xf>
    <xf numFmtId="1" fontId="40" fillId="0" borderId="14" xfId="0" applyNumberFormat="1" applyFont="1" applyFill="1" applyBorder="1" applyAlignment="1">
      <alignment horizontal="right"/>
    </xf>
    <xf numFmtId="49" fontId="52" fillId="0" borderId="21" xfId="0" applyNumberFormat="1" applyFont="1" applyFill="1" applyBorder="1" applyAlignment="1">
      <alignment horizontal="centerContinuous"/>
    </xf>
    <xf numFmtId="49" fontId="61" fillId="0" borderId="14" xfId="0" applyNumberFormat="1" applyFont="1" applyFill="1" applyBorder="1" applyAlignment="1">
      <alignment horizontal="center" vertical="center"/>
    </xf>
    <xf numFmtId="0" fontId="53" fillId="0" borderId="14" xfId="0" applyFont="1" applyFill="1" applyBorder="1" applyAlignment="1">
      <alignment horizontal="center" vertical="center"/>
    </xf>
    <xf numFmtId="49" fontId="53" fillId="0" borderId="14" xfId="0" applyNumberFormat="1" applyFont="1" applyFill="1" applyBorder="1" applyAlignment="1">
      <alignment horizontal="center" vertical="center" wrapText="1"/>
    </xf>
    <xf numFmtId="0" fontId="53" fillId="0" borderId="0" xfId="0" applyFont="1" applyAlignment="1">
      <alignment wrapText="1"/>
    </xf>
    <xf numFmtId="1" fontId="58" fillId="0" borderId="14" xfId="0" applyNumberFormat="1" applyFont="1" applyBorder="1" applyAlignment="1">
      <alignment horizontal="right"/>
    </xf>
    <xf numFmtId="1" fontId="58" fillId="20" borderId="14" xfId="0" applyNumberFormat="1" applyFont="1" applyFill="1" applyBorder="1" applyAlignment="1">
      <alignment horizontal="right"/>
    </xf>
    <xf numFmtId="0" fontId="59" fillId="0" borderId="14" xfId="0" applyFont="1" applyBorder="1" applyAlignment="1">
      <alignment wrapText="1"/>
    </xf>
    <xf numFmtId="49" fontId="52" fillId="0" borderId="14" xfId="0" applyNumberFormat="1" applyFont="1" applyFill="1" applyBorder="1" applyAlignment="1">
      <alignment horizontal="centerContinuous"/>
    </xf>
    <xf numFmtId="191" fontId="52" fillId="0" borderId="14" xfId="67" applyFont="1" applyFill="1" applyBorder="1" applyAlignment="1">
      <alignment horizontal="justify" wrapText="1"/>
      <protection/>
    </xf>
    <xf numFmtId="1" fontId="40" fillId="0" borderId="14" xfId="0" applyNumberFormat="1" applyFont="1" applyBorder="1" applyAlignment="1">
      <alignment horizontal="right"/>
    </xf>
    <xf numFmtId="197" fontId="51" fillId="20" borderId="14" xfId="0" applyNumberFormat="1" applyFont="1" applyFill="1" applyBorder="1" applyAlignment="1">
      <alignment horizontal="right"/>
    </xf>
    <xf numFmtId="197" fontId="52" fillId="0" borderId="14" xfId="0" applyNumberFormat="1" applyFont="1" applyFill="1" applyBorder="1" applyAlignment="1">
      <alignment horizontal="right"/>
    </xf>
    <xf numFmtId="197" fontId="52" fillId="20" borderId="14" xfId="0" applyNumberFormat="1" applyFont="1" applyFill="1" applyBorder="1" applyAlignment="1">
      <alignment horizontal="right"/>
    </xf>
    <xf numFmtId="49" fontId="52" fillId="0" borderId="14" xfId="0" applyNumberFormat="1" applyFont="1" applyFill="1" applyBorder="1" applyAlignment="1">
      <alignment horizontal="centerContinuous" wrapText="1"/>
    </xf>
    <xf numFmtId="0" fontId="55" fillId="0" borderId="14" xfId="0" applyFont="1" applyBorder="1" applyAlignment="1">
      <alignment horizontal="left" wrapText="1"/>
    </xf>
    <xf numFmtId="197" fontId="56" fillId="20" borderId="14" xfId="0" applyNumberFormat="1" applyFont="1" applyFill="1" applyBorder="1" applyAlignment="1">
      <alignment horizontal="right"/>
    </xf>
    <xf numFmtId="197" fontId="57" fillId="0" borderId="14" xfId="0" applyNumberFormat="1" applyFont="1" applyFill="1" applyBorder="1" applyAlignment="1">
      <alignment horizontal="right"/>
    </xf>
    <xf numFmtId="188" fontId="17" fillId="20" borderId="14" xfId="0" applyNumberFormat="1" applyFont="1" applyFill="1" applyBorder="1" applyAlignment="1">
      <alignment horizontal="right"/>
    </xf>
    <xf numFmtId="188" fontId="56" fillId="20" borderId="14" xfId="0" applyNumberFormat="1" applyFont="1" applyFill="1" applyBorder="1" applyAlignment="1">
      <alignment horizontal="right"/>
    </xf>
    <xf numFmtId="188" fontId="57" fillId="0" borderId="14" xfId="0" applyNumberFormat="1" applyFont="1" applyFill="1" applyBorder="1" applyAlignment="1">
      <alignment horizontal="right"/>
    </xf>
    <xf numFmtId="197" fontId="17" fillId="20" borderId="14" xfId="0" applyNumberFormat="1" applyFont="1" applyFill="1" applyBorder="1" applyAlignment="1">
      <alignment horizontal="right"/>
    </xf>
    <xf numFmtId="197" fontId="52" fillId="0" borderId="14" xfId="0" applyNumberFormat="1" applyFont="1" applyBorder="1" applyAlignment="1">
      <alignment horizontal="right"/>
    </xf>
    <xf numFmtId="191" fontId="17" fillId="0" borderId="14" xfId="64" applyFont="1" applyFill="1" applyBorder="1" applyAlignment="1">
      <alignment horizontal="left" wrapText="1"/>
      <protection/>
    </xf>
    <xf numFmtId="49" fontId="52" fillId="0" borderId="0" xfId="0" applyNumberFormat="1" applyFont="1" applyFill="1" applyBorder="1" applyAlignment="1">
      <alignment horizontal="center" wrapText="1"/>
    </xf>
    <xf numFmtId="0" fontId="55" fillId="0" borderId="13" xfId="0" applyFont="1" applyBorder="1" applyAlignment="1">
      <alignment/>
    </xf>
    <xf numFmtId="0" fontId="53" fillId="0" borderId="13" xfId="0" applyFont="1" applyBorder="1" applyAlignment="1">
      <alignment/>
    </xf>
    <xf numFmtId="0" fontId="55" fillId="0" borderId="0" xfId="0" applyFont="1" applyAlignment="1">
      <alignment wrapText="1"/>
    </xf>
    <xf numFmtId="0" fontId="55" fillId="0" borderId="15" xfId="0" applyFont="1" applyBorder="1" applyAlignment="1">
      <alignment horizontal="center"/>
    </xf>
    <xf numFmtId="0" fontId="55" fillId="0" borderId="0" xfId="0" applyFont="1" applyAlignment="1">
      <alignment horizontal="center"/>
    </xf>
    <xf numFmtId="0" fontId="53" fillId="0" borderId="14" xfId="0" applyFont="1" applyBorder="1" applyAlignment="1">
      <alignment horizontal="left"/>
    </xf>
    <xf numFmtId="0" fontId="55" fillId="0" borderId="15" xfId="0" applyFont="1" applyBorder="1" applyAlignment="1">
      <alignment horizontal="left"/>
    </xf>
    <xf numFmtId="0" fontId="55" fillId="0" borderId="15" xfId="0" applyFont="1" applyBorder="1" applyAlignment="1">
      <alignment/>
    </xf>
    <xf numFmtId="0" fontId="55" fillId="0" borderId="14" xfId="0" applyFont="1" applyBorder="1" applyAlignment="1">
      <alignment/>
    </xf>
    <xf numFmtId="0" fontId="53" fillId="0" borderId="15" xfId="0" applyFont="1" applyBorder="1" applyAlignment="1">
      <alignment/>
    </xf>
    <xf numFmtId="1" fontId="17" fillId="20" borderId="14" xfId="0" applyNumberFormat="1" applyFont="1" applyFill="1" applyBorder="1" applyAlignment="1">
      <alignment horizontal="right"/>
    </xf>
    <xf numFmtId="191" fontId="49" fillId="0" borderId="14" xfId="64" applyFont="1" applyFill="1" applyBorder="1" applyAlignment="1">
      <alignment horizontal="justify" wrapText="1"/>
      <protection/>
    </xf>
    <xf numFmtId="1" fontId="49" fillId="0" borderId="14" xfId="0" applyNumberFormat="1" applyFont="1" applyFill="1" applyBorder="1" applyAlignment="1">
      <alignment horizontal="right"/>
    </xf>
    <xf numFmtId="191" fontId="51" fillId="0" borderId="14" xfId="64" applyFont="1" applyFill="1" applyBorder="1" applyAlignment="1">
      <alignment horizontal="justify" wrapText="1"/>
      <protection/>
    </xf>
    <xf numFmtId="1" fontId="51" fillId="0" borderId="14" xfId="0" applyNumberFormat="1" applyFont="1" applyFill="1" applyBorder="1" applyAlignment="1">
      <alignment horizontal="right"/>
    </xf>
    <xf numFmtId="1" fontId="49" fillId="20" borderId="14" xfId="0" applyNumberFormat="1" applyFont="1" applyFill="1" applyBorder="1" applyAlignment="1">
      <alignment horizontal="right"/>
    </xf>
    <xf numFmtId="1" fontId="40" fillId="20" borderId="14" xfId="0" applyNumberFormat="1" applyFont="1" applyFill="1" applyBorder="1" applyAlignment="1">
      <alignment horizontal="right"/>
    </xf>
    <xf numFmtId="0" fontId="61" fillId="0" borderId="0" xfId="0" applyFont="1" applyAlignment="1">
      <alignment wrapText="1"/>
    </xf>
    <xf numFmtId="1" fontId="40" fillId="0" borderId="14" xfId="0" applyNumberFormat="1" applyFont="1" applyFill="1" applyBorder="1" applyAlignment="1">
      <alignment horizontal="right"/>
    </xf>
    <xf numFmtId="1" fontId="17" fillId="0" borderId="14" xfId="0" applyNumberFormat="1" applyFont="1" applyFill="1" applyBorder="1" applyAlignment="1">
      <alignment horizontal="right"/>
    </xf>
    <xf numFmtId="1" fontId="17" fillId="20" borderId="14" xfId="0" applyNumberFormat="1" applyFont="1" applyFill="1" applyBorder="1" applyAlignment="1">
      <alignment horizontal="right"/>
    </xf>
    <xf numFmtId="49" fontId="52" fillId="0" borderId="21" xfId="0" applyNumberFormat="1" applyFont="1" applyFill="1" applyBorder="1" applyAlignment="1">
      <alignment horizontal="center"/>
    </xf>
    <xf numFmtId="1" fontId="17" fillId="0" borderId="14" xfId="0" applyNumberFormat="1" applyFont="1" applyFill="1" applyBorder="1" applyAlignment="1">
      <alignment horizontal="right"/>
    </xf>
    <xf numFmtId="0" fontId="53" fillId="0" borderId="15" xfId="0" applyFont="1" applyBorder="1" applyAlignment="1">
      <alignment wrapText="1"/>
    </xf>
    <xf numFmtId="0" fontId="61" fillId="0" borderId="14" xfId="0" applyFont="1" applyBorder="1" applyAlignment="1">
      <alignment horizontal="justify" wrapText="1"/>
    </xf>
    <xf numFmtId="0" fontId="61" fillId="0" borderId="0" xfId="0" applyFont="1" applyAlignment="1">
      <alignment horizontal="center"/>
    </xf>
    <xf numFmtId="0" fontId="61" fillId="0" borderId="14" xfId="0" applyNumberFormat="1" applyFont="1" applyBorder="1" applyAlignment="1">
      <alignment wrapText="1"/>
    </xf>
    <xf numFmtId="191" fontId="57" fillId="4" borderId="14" xfId="64" applyFont="1" applyFill="1" applyBorder="1" applyAlignment="1">
      <alignment horizontal="justify" wrapText="1"/>
      <protection/>
    </xf>
    <xf numFmtId="191" fontId="52" fillId="4" borderId="14" xfId="64" applyFont="1" applyFill="1" applyBorder="1" applyAlignment="1">
      <alignment horizontal="justify" wrapText="1"/>
      <protection/>
    </xf>
    <xf numFmtId="1" fontId="52" fillId="0" borderId="14" xfId="0" applyNumberFormat="1" applyFont="1" applyFill="1" applyBorder="1" applyAlignment="1">
      <alignment/>
    </xf>
    <xf numFmtId="188" fontId="49" fillId="0" borderId="14" xfId="0" applyNumberFormat="1" applyFont="1" applyFill="1" applyBorder="1" applyAlignment="1">
      <alignment horizontal="right"/>
    </xf>
    <xf numFmtId="188" fontId="40" fillId="0" borderId="14" xfId="0" applyNumberFormat="1" applyFont="1" applyFill="1" applyBorder="1" applyAlignment="1">
      <alignment horizontal="right"/>
    </xf>
    <xf numFmtId="188" fontId="52" fillId="20" borderId="14" xfId="0" applyNumberFormat="1" applyFont="1" applyFill="1" applyBorder="1" applyAlignment="1">
      <alignment horizontal="right"/>
    </xf>
    <xf numFmtId="0" fontId="52" fillId="0" borderId="14" xfId="0" applyFont="1" applyFill="1" applyBorder="1" applyAlignment="1">
      <alignment/>
    </xf>
    <xf numFmtId="49" fontId="49" fillId="0" borderId="14" xfId="0" applyNumberFormat="1" applyFont="1" applyFill="1" applyBorder="1" applyAlignment="1">
      <alignment horizontal="centerContinuous"/>
    </xf>
    <xf numFmtId="191" fontId="49" fillId="0" borderId="14" xfId="64" applyFont="1" applyFill="1" applyBorder="1" applyAlignment="1" applyProtection="1">
      <alignment horizontal="justify" wrapText="1"/>
      <protection/>
    </xf>
    <xf numFmtId="49" fontId="51" fillId="0" borderId="14" xfId="0" applyNumberFormat="1" applyFont="1" applyFill="1" applyBorder="1" applyAlignment="1">
      <alignment horizontal="centerContinuous"/>
    </xf>
    <xf numFmtId="191" fontId="51" fillId="0" borderId="14" xfId="64" applyFont="1" applyFill="1" applyBorder="1" applyAlignment="1" applyProtection="1">
      <alignment horizontal="left"/>
      <protection/>
    </xf>
    <xf numFmtId="191" fontId="51" fillId="0" borderId="14" xfId="64" applyFont="1" applyFill="1" applyBorder="1" applyAlignment="1" applyProtection="1">
      <alignment horizontal="justify"/>
      <protection/>
    </xf>
    <xf numFmtId="191" fontId="51" fillId="0" borderId="14" xfId="66" applyFont="1" applyFill="1" applyBorder="1" applyAlignment="1" applyProtection="1">
      <alignment horizontal="justify" wrapText="1"/>
      <protection/>
    </xf>
    <xf numFmtId="191" fontId="52" fillId="0" borderId="14" xfId="64" applyFont="1" applyFill="1" applyBorder="1" applyAlignment="1" applyProtection="1">
      <alignment horizontal="justify" wrapText="1"/>
      <protection/>
    </xf>
    <xf numFmtId="49" fontId="52" fillId="0" borderId="14" xfId="0" applyNumberFormat="1" applyFont="1" applyFill="1" applyBorder="1" applyAlignment="1">
      <alignment horizontal="centerContinuous" wrapText="1"/>
    </xf>
    <xf numFmtId="191" fontId="52" fillId="0" borderId="14" xfId="64" applyFont="1" applyFill="1" applyBorder="1" applyAlignment="1" applyProtection="1">
      <alignment horizontal="left"/>
      <protection/>
    </xf>
    <xf numFmtId="191" fontId="52" fillId="0" borderId="14" xfId="64" applyFont="1" applyFill="1" applyBorder="1" applyAlignment="1" applyProtection="1">
      <alignment horizontal="justify" wrapText="1"/>
      <protection/>
    </xf>
    <xf numFmtId="49" fontId="17" fillId="0" borderId="14" xfId="0" applyNumberFormat="1" applyFont="1" applyFill="1" applyBorder="1" applyAlignment="1">
      <alignment horizontal="centerContinuous" wrapText="1"/>
    </xf>
    <xf numFmtId="191" fontId="17" fillId="0" borderId="14" xfId="67" applyFont="1" applyFill="1" applyBorder="1" applyAlignment="1" applyProtection="1">
      <alignment horizontal="justify" wrapText="1"/>
      <protection/>
    </xf>
    <xf numFmtId="191" fontId="52" fillId="0" borderId="14" xfId="67" applyFont="1" applyFill="1" applyBorder="1" applyAlignment="1" applyProtection="1">
      <alignment horizontal="justify" wrapText="1"/>
      <protection/>
    </xf>
    <xf numFmtId="1" fontId="52" fillId="0" borderId="17" xfId="0" applyNumberFormat="1" applyFont="1" applyFill="1" applyBorder="1" applyAlignment="1">
      <alignment horizontal="right"/>
    </xf>
    <xf numFmtId="191" fontId="57" fillId="0" borderId="18" xfId="64" applyFont="1" applyFill="1" applyBorder="1" applyAlignment="1" applyProtection="1">
      <alignment horizontal="left" wrapText="1"/>
      <protection/>
    </xf>
    <xf numFmtId="49" fontId="51" fillId="0" borderId="14" xfId="0" applyNumberFormat="1" applyFont="1" applyFill="1" applyBorder="1" applyAlignment="1">
      <alignment horizontal="centerContinuous" wrapText="1"/>
    </xf>
    <xf numFmtId="0" fontId="63" fillId="0" borderId="18" xfId="0" applyFont="1" applyFill="1" applyBorder="1" applyAlignment="1">
      <alignment horizontal="left" vertical="center" wrapText="1"/>
    </xf>
    <xf numFmtId="1" fontId="63" fillId="20" borderId="14" xfId="0" applyNumberFormat="1" applyFont="1" applyFill="1" applyBorder="1" applyAlignment="1">
      <alignment horizontal="right" vertical="center" wrapText="1"/>
    </xf>
    <xf numFmtId="0" fontId="59" fillId="0" borderId="18" xfId="0" applyFont="1" applyFill="1" applyBorder="1" applyAlignment="1">
      <alignment horizontal="left" vertical="center" wrapText="1"/>
    </xf>
    <xf numFmtId="1" fontId="59" fillId="20" borderId="14" xfId="0" applyNumberFormat="1" applyFont="1" applyFill="1" applyBorder="1" applyAlignment="1">
      <alignment horizontal="right" vertical="center" wrapText="1"/>
    </xf>
    <xf numFmtId="197" fontId="17" fillId="0" borderId="14" xfId="0" applyNumberFormat="1" applyFont="1" applyFill="1" applyBorder="1" applyAlignment="1">
      <alignment horizontal="right"/>
    </xf>
    <xf numFmtId="197" fontId="17" fillId="20" borderId="14" xfId="0" applyNumberFormat="1" applyFont="1" applyFill="1" applyBorder="1" applyAlignment="1">
      <alignment horizontal="right"/>
    </xf>
    <xf numFmtId="191" fontId="49" fillId="0" borderId="14" xfId="67" applyFont="1" applyFill="1" applyBorder="1" applyAlignment="1" applyProtection="1">
      <alignment horizontal="justify" wrapText="1"/>
      <protection/>
    </xf>
    <xf numFmtId="191" fontId="51" fillId="0" borderId="14" xfId="67" applyFont="1" applyFill="1" applyBorder="1" applyAlignment="1" applyProtection="1">
      <alignment horizontal="justify" wrapText="1"/>
      <protection/>
    </xf>
    <xf numFmtId="0" fontId="53" fillId="0" borderId="14" xfId="0" applyFont="1" applyBorder="1" applyAlignment="1">
      <alignment horizontal="left" vertical="top" wrapText="1"/>
    </xf>
    <xf numFmtId="0" fontId="53" fillId="0" borderId="14" xfId="0" applyFont="1" applyBorder="1" applyAlignment="1">
      <alignment horizontal="left" wrapText="1"/>
    </xf>
    <xf numFmtId="1" fontId="40" fillId="20" borderId="15" xfId="0" applyNumberFormat="1" applyFont="1" applyFill="1" applyBorder="1" applyAlignment="1">
      <alignment horizontal="right"/>
    </xf>
    <xf numFmtId="1" fontId="40" fillId="20" borderId="14" xfId="0" applyNumberFormat="1" applyFont="1" applyFill="1" applyBorder="1" applyAlignment="1">
      <alignment horizontal="right"/>
    </xf>
    <xf numFmtId="1" fontId="57" fillId="0" borderId="14" xfId="0" applyNumberFormat="1" applyFont="1" applyFill="1" applyBorder="1" applyAlignment="1">
      <alignment horizontal="right"/>
    </xf>
    <xf numFmtId="1" fontId="51" fillId="0" borderId="13" xfId="0" applyNumberFormat="1" applyFont="1" applyFill="1" applyBorder="1" applyAlignment="1">
      <alignment horizontal="right"/>
    </xf>
    <xf numFmtId="1" fontId="52" fillId="0" borderId="14" xfId="0" applyNumberFormat="1" applyFont="1" applyFill="1" applyBorder="1" applyAlignment="1">
      <alignment horizontal="right" wrapText="1"/>
    </xf>
    <xf numFmtId="1" fontId="53" fillId="0" borderId="13" xfId="0" applyNumberFormat="1" applyFont="1" applyFill="1" applyBorder="1" applyAlignment="1">
      <alignment wrapText="1"/>
    </xf>
    <xf numFmtId="197" fontId="52" fillId="0" borderId="14" xfId="0" applyNumberFormat="1" applyFont="1" applyFill="1" applyBorder="1" applyAlignment="1">
      <alignment horizontal="right" wrapText="1"/>
    </xf>
    <xf numFmtId="1" fontId="49" fillId="0" borderId="14" xfId="0" applyNumberFormat="1" applyFont="1" applyFill="1" applyBorder="1" applyAlignment="1">
      <alignment horizontal="right" wrapText="1"/>
    </xf>
    <xf numFmtId="1" fontId="58" fillId="0" borderId="14" xfId="0" applyNumberFormat="1" applyFont="1" applyFill="1" applyBorder="1" applyAlignment="1">
      <alignment horizontal="right"/>
    </xf>
    <xf numFmtId="1" fontId="62" fillId="0" borderId="14" xfId="0" applyNumberFormat="1" applyFont="1" applyFill="1" applyBorder="1" applyAlignment="1">
      <alignment wrapText="1"/>
    </xf>
    <xf numFmtId="1" fontId="63" fillId="0" borderId="14" xfId="0" applyNumberFormat="1" applyFont="1" applyFill="1" applyBorder="1" applyAlignment="1">
      <alignment horizontal="right" vertical="center" wrapText="1"/>
    </xf>
    <xf numFmtId="1" fontId="59" fillId="0" borderId="14" xfId="0" applyNumberFormat="1" applyFont="1" applyFill="1" applyBorder="1" applyAlignment="1">
      <alignment horizontal="right" vertical="center" wrapText="1"/>
    </xf>
    <xf numFmtId="188" fontId="52" fillId="0" borderId="14" xfId="0" applyNumberFormat="1" applyFont="1" applyFill="1" applyBorder="1" applyAlignment="1">
      <alignment horizontal="right" wrapText="1"/>
    </xf>
    <xf numFmtId="188" fontId="17" fillId="0" borderId="14" xfId="0" applyNumberFormat="1" applyFont="1" applyFill="1" applyBorder="1" applyAlignment="1">
      <alignment horizontal="right"/>
    </xf>
    <xf numFmtId="197" fontId="17" fillId="0" borderId="14" xfId="0" applyNumberFormat="1" applyFont="1" applyFill="1" applyBorder="1" applyAlignment="1">
      <alignment horizontal="right"/>
    </xf>
    <xf numFmtId="197" fontId="52" fillId="0" borderId="14" xfId="0" applyNumberFormat="1" applyFont="1" applyFill="1" applyBorder="1" applyAlignment="1">
      <alignment horizontal="right"/>
    </xf>
    <xf numFmtId="1" fontId="17" fillId="0" borderId="14" xfId="0" applyNumberFormat="1" applyFont="1" applyFill="1" applyBorder="1" applyAlignment="1">
      <alignment horizontal="right" wrapText="1"/>
    </xf>
    <xf numFmtId="1" fontId="40" fillId="0" borderId="14" xfId="0" applyNumberFormat="1" applyFont="1" applyFill="1" applyBorder="1" applyAlignment="1">
      <alignment horizontal="right" wrapText="1"/>
    </xf>
    <xf numFmtId="188" fontId="52" fillId="0" borderId="14" xfId="0" applyNumberFormat="1" applyFont="1" applyFill="1" applyBorder="1" applyAlignment="1">
      <alignment horizontal="right"/>
    </xf>
    <xf numFmtId="1" fontId="17" fillId="0" borderId="17" xfId="0" applyNumberFormat="1" applyFont="1" applyFill="1" applyBorder="1" applyAlignment="1">
      <alignment horizontal="right"/>
    </xf>
    <xf numFmtId="1" fontId="17" fillId="0" borderId="17" xfId="0" applyNumberFormat="1" applyFont="1" applyFill="1" applyBorder="1" applyAlignment="1">
      <alignment horizontal="right"/>
    </xf>
    <xf numFmtId="1" fontId="52" fillId="2" borderId="14" xfId="0" applyNumberFormat="1" applyFont="1" applyFill="1" applyBorder="1" applyAlignment="1">
      <alignment horizontal="right"/>
    </xf>
    <xf numFmtId="1" fontId="49" fillId="2" borderId="15" xfId="0" applyNumberFormat="1" applyFont="1" applyFill="1" applyBorder="1" applyAlignment="1">
      <alignment horizontal="right"/>
    </xf>
    <xf numFmtId="1" fontId="81" fillId="20" borderId="15" xfId="0" applyNumberFormat="1" applyFont="1" applyFill="1" applyBorder="1" applyAlignment="1">
      <alignment horizontal="right"/>
    </xf>
    <xf numFmtId="0" fontId="53" fillId="0" borderId="14" xfId="0" applyFont="1" applyFill="1" applyBorder="1" applyAlignment="1">
      <alignment horizontal="left" vertical="center" wrapText="1"/>
    </xf>
    <xf numFmtId="1" fontId="81" fillId="20" borderId="14" xfId="0" applyNumberFormat="1" applyFont="1" applyFill="1" applyBorder="1" applyAlignment="1">
      <alignment horizontal="right"/>
    </xf>
    <xf numFmtId="0" fontId="13" fillId="0" borderId="0" xfId="0" applyFont="1" applyAlignment="1">
      <alignment/>
    </xf>
    <xf numFmtId="0" fontId="9" fillId="0" borderId="14" xfId="0" applyFont="1" applyBorder="1" applyAlignment="1">
      <alignment horizontal="center" wrapText="1"/>
    </xf>
    <xf numFmtId="0" fontId="27" fillId="0" borderId="0" xfId="0" applyFont="1" applyAlignment="1">
      <alignment horizontal="center" wrapText="1"/>
    </xf>
    <xf numFmtId="0" fontId="35" fillId="0" borderId="0" xfId="0" applyFont="1" applyFill="1" applyBorder="1" applyAlignment="1">
      <alignment horizontal="left" wrapText="1"/>
    </xf>
    <xf numFmtId="188" fontId="14" fillId="0" borderId="14" xfId="0" applyNumberFormat="1" applyFont="1" applyFill="1" applyBorder="1" applyAlignment="1">
      <alignment horizontal="center"/>
    </xf>
    <xf numFmtId="0" fontId="0" fillId="0" borderId="0" xfId="0" applyAlignment="1">
      <alignment/>
    </xf>
    <xf numFmtId="197" fontId="11" fillId="0" borderId="0" xfId="0" applyNumberFormat="1" applyFont="1" applyBorder="1" applyAlignment="1">
      <alignment horizontal="left"/>
    </xf>
    <xf numFmtId="0" fontId="21" fillId="0" borderId="22" xfId="0" applyFont="1" applyBorder="1" applyAlignment="1">
      <alignment horizontal="center" wrapText="1"/>
    </xf>
    <xf numFmtId="0" fontId="21" fillId="0" borderId="23"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20" borderId="16" xfId="0" applyFont="1" applyFill="1" applyBorder="1" applyAlignment="1">
      <alignment horizontal="center" vertical="center" wrapText="1"/>
    </xf>
    <xf numFmtId="0" fontId="8" fillId="20" borderId="11" xfId="0" applyFont="1" applyFill="1" applyBorder="1" applyAlignment="1">
      <alignment horizontal="center" vertical="center" wrapText="1"/>
    </xf>
    <xf numFmtId="0" fontId="8" fillId="20" borderId="15" xfId="0" applyFont="1" applyFill="1" applyBorder="1" applyAlignment="1">
      <alignment horizontal="center" vertical="center" wrapText="1"/>
    </xf>
    <xf numFmtId="0" fontId="21" fillId="20" borderId="16"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191" fontId="8" fillId="0" borderId="16" xfId="66" applyFont="1" applyBorder="1" applyAlignment="1" applyProtection="1">
      <alignment horizontal="center" vertical="center" wrapText="1"/>
      <protection/>
    </xf>
    <xf numFmtId="191" fontId="8" fillId="0" borderId="11" xfId="66" applyFont="1" applyBorder="1" applyAlignment="1" applyProtection="1">
      <alignment horizontal="center" vertical="center" wrapText="1"/>
      <protection/>
    </xf>
    <xf numFmtId="0" fontId="21" fillId="0" borderId="0" xfId="68" applyFont="1" applyAlignment="1">
      <alignment horizontal="left" wrapText="1"/>
      <protection/>
    </xf>
    <xf numFmtId="0" fontId="27" fillId="0" borderId="0" xfId="0" applyFont="1" applyAlignment="1">
      <alignment horizontal="center"/>
    </xf>
    <xf numFmtId="0" fontId="24" fillId="0" borderId="0" xfId="0" applyFont="1" applyBorder="1" applyAlignment="1">
      <alignment horizontal="left" vertical="center" wrapText="1"/>
    </xf>
    <xf numFmtId="0" fontId="8" fillId="0" borderId="14" xfId="0" applyFont="1" applyBorder="1" applyAlignment="1">
      <alignment horizontal="center" vertical="center" wrapText="1"/>
    </xf>
    <xf numFmtId="0" fontId="0" fillId="0" borderId="14" xfId="0" applyFont="1" applyBorder="1" applyAlignment="1">
      <alignment horizontal="center" vertical="center" wrapText="1"/>
    </xf>
    <xf numFmtId="188" fontId="9" fillId="0" borderId="14" xfId="0" applyNumberFormat="1" applyFont="1" applyBorder="1" applyAlignment="1">
      <alignment horizontal="center"/>
    </xf>
    <xf numFmtId="0" fontId="36" fillId="0" borderId="0" xfId="0" applyFont="1" applyAlignment="1">
      <alignment horizontal="left"/>
    </xf>
    <xf numFmtId="0" fontId="18" fillId="0" borderId="0" xfId="0" applyFont="1" applyAlignment="1">
      <alignment horizontal="center"/>
    </xf>
    <xf numFmtId="0" fontId="0" fillId="0" borderId="0" xfId="0" applyAlignment="1">
      <alignment horizontal="left"/>
    </xf>
    <xf numFmtId="192" fontId="9" fillId="0" borderId="0" xfId="0" applyNumberFormat="1" applyFont="1" applyFill="1" applyBorder="1" applyAlignment="1">
      <alignment horizontal="left"/>
    </xf>
    <xf numFmtId="0" fontId="9" fillId="0" borderId="0" xfId="0" applyFont="1" applyAlignment="1">
      <alignment horizontal="center" vertical="center" wrapText="1"/>
    </xf>
    <xf numFmtId="49" fontId="14" fillId="0" borderId="14" xfId="70" applyNumberFormat="1" applyFont="1" applyBorder="1" applyAlignment="1">
      <alignment horizontal="center"/>
      <protection/>
    </xf>
    <xf numFmtId="0" fontId="9" fillId="0" borderId="14" xfId="0" applyFont="1" applyBorder="1" applyAlignment="1">
      <alignment horizontal="center" vertical="center" wrapText="1"/>
    </xf>
    <xf numFmtId="188" fontId="9" fillId="0" borderId="16" xfId="0" applyNumberFormat="1" applyFont="1" applyBorder="1" applyAlignment="1">
      <alignment horizontal="center"/>
    </xf>
    <xf numFmtId="188" fontId="9" fillId="0" borderId="11" xfId="0" applyNumberFormat="1" applyFont="1" applyBorder="1" applyAlignment="1">
      <alignment horizontal="center"/>
    </xf>
    <xf numFmtId="188" fontId="9" fillId="0" borderId="15" xfId="0" applyNumberFormat="1" applyFont="1" applyBorder="1" applyAlignment="1">
      <alignment horizontal="center"/>
    </xf>
    <xf numFmtId="0" fontId="24" fillId="0" borderId="14" xfId="0" applyFont="1" applyFill="1" applyBorder="1" applyAlignment="1">
      <alignment horizontal="left" wrapText="1"/>
    </xf>
    <xf numFmtId="0" fontId="0" fillId="0" borderId="11" xfId="0" applyBorder="1" applyAlignment="1">
      <alignment vertical="center" wrapText="1"/>
    </xf>
    <xf numFmtId="0" fontId="0" fillId="0" borderId="15" xfId="0" applyBorder="1" applyAlignment="1">
      <alignment vertical="center" wrapText="1"/>
    </xf>
    <xf numFmtId="191" fontId="11" fillId="0" borderId="14" xfId="66" applyFont="1" applyBorder="1" applyAlignment="1" applyProtection="1">
      <alignment horizontal="center" vertical="center" wrapText="1"/>
      <protection/>
    </xf>
  </cellXfs>
  <cellStyles count="69">
    <cellStyle name="Normal" xfId="0"/>
    <cellStyle name="’ћѓћ‚›‰" xfId="15"/>
    <cellStyle name="”€ќђќ‘ћ‚›‰" xfId="16"/>
    <cellStyle name="”€љ‘€ђћ‚ђќќ›‰" xfId="17"/>
    <cellStyle name="”ќђќ‘ћ‚›‰" xfId="18"/>
    <cellStyle name="”љ‘ђћ‚ђќќ›‰" xfId="19"/>
    <cellStyle name="„…ќ…†ќ›‰" xfId="20"/>
    <cellStyle name="‡ђѓћ‹ћ‚ћљ1" xfId="21"/>
    <cellStyle name="‡ђѓћ‹ћ‚ћљ2" xfId="22"/>
    <cellStyle name="€’ћѓћ‚›‰" xfId="23"/>
    <cellStyle name="20% – Акцентування1" xfId="24"/>
    <cellStyle name="20% – Акцентування2" xfId="25"/>
    <cellStyle name="20% – Акцентування3" xfId="26"/>
    <cellStyle name="20% – Акцентування4" xfId="27"/>
    <cellStyle name="20% – Акцентування5" xfId="28"/>
    <cellStyle name="20% – Акцентування6" xfId="29"/>
    <cellStyle name="40% – Акцентування1" xfId="30"/>
    <cellStyle name="40% – Акцентування2" xfId="31"/>
    <cellStyle name="40% – Акцентування3" xfId="32"/>
    <cellStyle name="40% – Акцентування4" xfId="33"/>
    <cellStyle name="40% – Акцентування5" xfId="34"/>
    <cellStyle name="40% – Акцентування6" xfId="35"/>
    <cellStyle name="60% – Акцентування1" xfId="36"/>
    <cellStyle name="60% – Акцентування2" xfId="37"/>
    <cellStyle name="60% – Акцентування3" xfId="38"/>
    <cellStyle name="60% – Акцентування4" xfId="39"/>
    <cellStyle name="60% – Акцентування5" xfId="40"/>
    <cellStyle name="60% – Акцентування6" xfId="41"/>
    <cellStyle name="Акцентування1" xfId="42"/>
    <cellStyle name="Акцентування2" xfId="43"/>
    <cellStyle name="Акцентування3" xfId="44"/>
    <cellStyle name="Акцентування4" xfId="45"/>
    <cellStyle name="Акцентування5" xfId="46"/>
    <cellStyle name="Акцентування6" xfId="47"/>
    <cellStyle name="Ввід" xfId="48"/>
    <cellStyle name="Percent" xfId="49"/>
    <cellStyle name="Гарний"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Звичайний_Аркуш1" xfId="58"/>
    <cellStyle name="Зв'язана клітинка" xfId="59"/>
    <cellStyle name="Контрольна клітинка" xfId="60"/>
    <cellStyle name="Назва" xfId="61"/>
    <cellStyle name="Нейтральний" xfId="62"/>
    <cellStyle name="Обчислення" xfId="63"/>
    <cellStyle name="Обычный_osvita" xfId="64"/>
    <cellStyle name="Обычный_oxorona" xfId="65"/>
    <cellStyle name="Обычный_pravoox_11" xfId="66"/>
    <cellStyle name="Обычный_Sport" xfId="67"/>
    <cellStyle name="Обычный_Додатки до сесії останні" xfId="68"/>
    <cellStyle name="Обычный_Додаток_доходи_останній" xfId="69"/>
    <cellStyle name="Обычный_Обласний 2002(ф-ція) (д) " xfId="70"/>
    <cellStyle name="Followed Hyperlink" xfId="71"/>
    <cellStyle name="Підсумок" xfId="72"/>
    <cellStyle name="Поганий" xfId="73"/>
    <cellStyle name="Примітка" xfId="74"/>
    <cellStyle name="Результат" xfId="75"/>
    <cellStyle name="Текст попередження" xfId="76"/>
    <cellStyle name="Текст пояснення" xfId="77"/>
    <cellStyle name="Тысячи [0]_Операт.дані" xfId="78"/>
    <cellStyle name="Тысячи_Операт.дані" xfId="79"/>
    <cellStyle name="Comma" xfId="80"/>
    <cellStyle name="Comma [0]" xfId="81"/>
    <cellStyle name="Џђћ–…ќ’ќ›‰"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AE289"/>
  <sheetViews>
    <sheetView showZeros="0" tabSelected="1" zoomScale="75" zoomScaleNormal="75" zoomScaleSheetLayoutView="50" zoomScalePageLayoutView="0" workbookViewId="0" topLeftCell="A17">
      <selection activeCell="F186" sqref="F186"/>
    </sheetView>
  </sheetViews>
  <sheetFormatPr defaultColWidth="9.00390625" defaultRowHeight="12.75"/>
  <cols>
    <col min="1" max="1" width="18.75390625" style="1" customWidth="1"/>
    <col min="2" max="2" width="16.875" style="1" customWidth="1"/>
    <col min="3" max="3" width="15.25390625" style="1" customWidth="1"/>
    <col min="4" max="4" width="0.74609375" style="1" hidden="1" customWidth="1"/>
    <col min="5" max="5" width="80.875" style="1" customWidth="1"/>
    <col min="6" max="6" width="21.625" style="1" customWidth="1"/>
    <col min="7" max="7" width="21.625" style="29" customWidth="1"/>
    <col min="8" max="8" width="19.625" style="1" customWidth="1"/>
    <col min="9" max="10" width="20.625" style="1" customWidth="1"/>
    <col min="11" max="12" width="16.00390625" style="1" customWidth="1"/>
    <col min="13" max="13" width="14.25390625" style="1" customWidth="1"/>
    <col min="14" max="14" width="17.25390625" style="1" customWidth="1"/>
    <col min="15" max="15" width="18.75390625" style="1" customWidth="1"/>
    <col min="16" max="16" width="15.00390625" style="1" customWidth="1"/>
    <col min="17" max="17" width="15.00390625" style="1" hidden="1" customWidth="1"/>
    <col min="18" max="18" width="17.625" style="1" hidden="1" customWidth="1"/>
    <col min="19" max="19" width="22.375" style="1" customWidth="1"/>
    <col min="20" max="20" width="10.375" style="1" bestFit="1" customWidth="1"/>
    <col min="21" max="21" width="17.375" style="1" customWidth="1"/>
    <col min="22" max="16384" width="9.125" style="1" customWidth="1"/>
  </cols>
  <sheetData>
    <row r="1" spans="13:15" ht="22.5" customHeight="1">
      <c r="M1" s="155"/>
      <c r="O1" s="7"/>
    </row>
    <row r="2" spans="13:19" ht="20.25">
      <c r="M2" s="155" t="s">
        <v>569</v>
      </c>
      <c r="N2" s="155"/>
      <c r="O2" s="155"/>
      <c r="P2" s="156"/>
      <c r="R2" s="52"/>
      <c r="S2" s="26"/>
    </row>
    <row r="3" spans="13:19" ht="20.25">
      <c r="M3" s="166" t="s">
        <v>519</v>
      </c>
      <c r="Q3" s="153"/>
      <c r="R3" s="153"/>
      <c r="S3" s="26"/>
    </row>
    <row r="4" spans="13:19" ht="20.25">
      <c r="M4" s="155" t="s">
        <v>516</v>
      </c>
      <c r="N4" s="157"/>
      <c r="O4" s="157"/>
      <c r="P4" s="157"/>
      <c r="Q4" s="153"/>
      <c r="R4" s="153"/>
      <c r="S4" s="26"/>
    </row>
    <row r="5" spans="14:18" ht="14.25" customHeight="1">
      <c r="N5" s="52"/>
      <c r="O5" s="52"/>
      <c r="P5" s="52"/>
      <c r="Q5" s="52"/>
      <c r="R5" s="154"/>
    </row>
    <row r="6" spans="3:18" ht="23.25" customHeight="1">
      <c r="C6" s="2"/>
      <c r="D6" s="2"/>
      <c r="E6" s="486" t="s">
        <v>151</v>
      </c>
      <c r="F6" s="486"/>
      <c r="G6" s="486"/>
      <c r="H6" s="486"/>
      <c r="I6" s="486"/>
      <c r="J6" s="486"/>
      <c r="K6" s="486"/>
      <c r="L6" s="486"/>
      <c r="M6" s="486"/>
      <c r="N6" s="486"/>
      <c r="O6" s="486"/>
      <c r="P6" s="486"/>
      <c r="Q6" s="486"/>
      <c r="R6" s="3"/>
    </row>
    <row r="7" spans="3:17" ht="26.25" customHeight="1">
      <c r="C7" s="4"/>
      <c r="D7" s="4"/>
      <c r="E7" s="486" t="s">
        <v>515</v>
      </c>
      <c r="F7" s="486"/>
      <c r="G7" s="486"/>
      <c r="H7" s="486"/>
      <c r="I7" s="486"/>
      <c r="J7" s="486"/>
      <c r="K7" s="486"/>
      <c r="L7" s="486"/>
      <c r="M7" s="486"/>
      <c r="N7" s="486"/>
      <c r="O7" s="486"/>
      <c r="P7" s="486"/>
      <c r="Q7" s="486"/>
    </row>
    <row r="8" spans="2:17" ht="26.25" customHeight="1">
      <c r="B8" s="253" t="s">
        <v>517</v>
      </c>
      <c r="C8" s="4"/>
      <c r="D8" s="4"/>
      <c r="E8" s="251"/>
      <c r="F8" s="249"/>
      <c r="G8" s="249"/>
      <c r="H8" s="249"/>
      <c r="I8" s="249"/>
      <c r="J8" s="249"/>
      <c r="K8" s="249"/>
      <c r="L8" s="249"/>
      <c r="M8" s="249"/>
      <c r="N8" s="249"/>
      <c r="O8" s="249"/>
      <c r="P8" s="249"/>
      <c r="Q8" s="249"/>
    </row>
    <row r="9" spans="2:19" ht="18" customHeight="1">
      <c r="B9" s="254" t="s">
        <v>204</v>
      </c>
      <c r="C9" s="4"/>
      <c r="D9" s="4"/>
      <c r="E9" s="252"/>
      <c r="O9" s="7"/>
      <c r="P9" s="7"/>
      <c r="Q9" s="7"/>
      <c r="R9" s="7"/>
      <c r="S9" s="82" t="s">
        <v>141</v>
      </c>
    </row>
    <row r="10" spans="1:19" ht="24" customHeight="1">
      <c r="A10" s="471" t="s">
        <v>292</v>
      </c>
      <c r="B10" s="471" t="s">
        <v>293</v>
      </c>
      <c r="C10" s="471" t="s">
        <v>187</v>
      </c>
      <c r="D10" s="246" t="s">
        <v>267</v>
      </c>
      <c r="E10" s="483" t="s">
        <v>294</v>
      </c>
      <c r="F10" s="213" t="s">
        <v>146</v>
      </c>
      <c r="G10" s="214"/>
      <c r="H10" s="55"/>
      <c r="I10" s="55"/>
      <c r="J10" s="244"/>
      <c r="K10" s="215" t="s">
        <v>147</v>
      </c>
      <c r="L10" s="216"/>
      <c r="M10" s="216"/>
      <c r="N10" s="10"/>
      <c r="O10" s="10"/>
      <c r="P10" s="10"/>
      <c r="Q10" s="10"/>
      <c r="R10" s="11"/>
      <c r="S10" s="474" t="s">
        <v>150</v>
      </c>
    </row>
    <row r="11" spans="1:19" ht="27.75" customHeight="1">
      <c r="A11" s="472"/>
      <c r="B11" s="472"/>
      <c r="C11" s="472"/>
      <c r="D11" s="246"/>
      <c r="E11" s="484"/>
      <c r="F11" s="477" t="s">
        <v>188</v>
      </c>
      <c r="G11" s="480" t="s">
        <v>148</v>
      </c>
      <c r="H11" s="467" t="s">
        <v>334</v>
      </c>
      <c r="I11" s="468"/>
      <c r="J11" s="480" t="s">
        <v>149</v>
      </c>
      <c r="K11" s="474" t="s">
        <v>188</v>
      </c>
      <c r="L11" s="480" t="s">
        <v>189</v>
      </c>
      <c r="M11" s="480" t="s">
        <v>148</v>
      </c>
      <c r="N11" s="467" t="s">
        <v>334</v>
      </c>
      <c r="O11" s="468"/>
      <c r="P11" s="471" t="s">
        <v>149</v>
      </c>
      <c r="Q11" s="488"/>
      <c r="R11" s="488"/>
      <c r="S11" s="475"/>
    </row>
    <row r="12" spans="1:19" ht="3.75" customHeight="1">
      <c r="A12" s="472"/>
      <c r="B12" s="472"/>
      <c r="C12" s="472"/>
      <c r="D12" s="246"/>
      <c r="E12" s="484"/>
      <c r="F12" s="478"/>
      <c r="G12" s="481"/>
      <c r="H12" s="469"/>
      <c r="I12" s="470"/>
      <c r="J12" s="481"/>
      <c r="K12" s="475"/>
      <c r="L12" s="481"/>
      <c r="M12" s="481"/>
      <c r="N12" s="469"/>
      <c r="O12" s="470"/>
      <c r="P12" s="472"/>
      <c r="Q12" s="472"/>
      <c r="R12" s="217"/>
      <c r="S12" s="475"/>
    </row>
    <row r="13" spans="1:19" ht="230.25" customHeight="1">
      <c r="A13" s="473"/>
      <c r="B13" s="473"/>
      <c r="C13" s="473"/>
      <c r="D13" s="246"/>
      <c r="E13" s="482"/>
      <c r="F13" s="479"/>
      <c r="G13" s="482"/>
      <c r="H13" s="218" t="s">
        <v>335</v>
      </c>
      <c r="I13" s="218" t="s">
        <v>336</v>
      </c>
      <c r="J13" s="482"/>
      <c r="K13" s="476"/>
      <c r="L13" s="482"/>
      <c r="M13" s="482"/>
      <c r="N13" s="219" t="s">
        <v>335</v>
      </c>
      <c r="O13" s="218" t="s">
        <v>336</v>
      </c>
      <c r="P13" s="473"/>
      <c r="Q13" s="473"/>
      <c r="R13" s="220"/>
      <c r="S13" s="476"/>
    </row>
    <row r="14" spans="1:19" ht="23.25" customHeight="1">
      <c r="A14" s="103">
        <v>1</v>
      </c>
      <c r="B14" s="103">
        <v>2</v>
      </c>
      <c r="C14" s="103">
        <v>3</v>
      </c>
      <c r="D14" s="9"/>
      <c r="E14" s="105">
        <v>4</v>
      </c>
      <c r="F14" s="107">
        <v>5</v>
      </c>
      <c r="G14" s="207">
        <v>6</v>
      </c>
      <c r="H14" s="106">
        <v>7</v>
      </c>
      <c r="I14" s="106">
        <v>8</v>
      </c>
      <c r="J14" s="106">
        <v>9</v>
      </c>
      <c r="K14" s="104">
        <v>10</v>
      </c>
      <c r="L14" s="245">
        <v>11</v>
      </c>
      <c r="M14" s="106">
        <v>12</v>
      </c>
      <c r="N14" s="89">
        <v>13</v>
      </c>
      <c r="O14" s="110">
        <v>14</v>
      </c>
      <c r="P14" s="103">
        <v>15</v>
      </c>
      <c r="Q14" s="103">
        <v>14</v>
      </c>
      <c r="R14" s="108">
        <v>15</v>
      </c>
      <c r="S14" s="104" t="s">
        <v>190</v>
      </c>
    </row>
    <row r="15" spans="1:21" s="230" customFormat="1" ht="21.75" customHeight="1">
      <c r="A15" s="260" t="s">
        <v>171</v>
      </c>
      <c r="B15" s="260"/>
      <c r="C15" s="261"/>
      <c r="D15" s="261"/>
      <c r="E15" s="262" t="s">
        <v>518</v>
      </c>
      <c r="F15" s="263">
        <f>SUM(F16)</f>
        <v>155108731</v>
      </c>
      <c r="G15" s="456">
        <f aca="true" t="shared" si="0" ref="G15:S15">SUM(G16)</f>
        <v>155108731</v>
      </c>
      <c r="H15" s="456">
        <f t="shared" si="0"/>
        <v>105343221</v>
      </c>
      <c r="I15" s="456">
        <f t="shared" si="0"/>
        <v>7017000</v>
      </c>
      <c r="J15" s="456">
        <f t="shared" si="0"/>
        <v>0</v>
      </c>
      <c r="K15" s="456">
        <f t="shared" si="0"/>
        <v>951800</v>
      </c>
      <c r="L15" s="456">
        <f t="shared" si="0"/>
        <v>201300</v>
      </c>
      <c r="M15" s="456">
        <f t="shared" si="0"/>
        <v>750500</v>
      </c>
      <c r="N15" s="456">
        <f t="shared" si="0"/>
        <v>159800</v>
      </c>
      <c r="O15" s="456">
        <f t="shared" si="0"/>
        <v>0</v>
      </c>
      <c r="P15" s="456">
        <f t="shared" si="0"/>
        <v>201300</v>
      </c>
      <c r="Q15" s="456">
        <f t="shared" si="0"/>
        <v>0</v>
      </c>
      <c r="R15" s="456">
        <f t="shared" si="0"/>
        <v>0</v>
      </c>
      <c r="S15" s="456">
        <f t="shared" si="0"/>
        <v>156060531</v>
      </c>
      <c r="T15" s="228"/>
      <c r="U15" s="229"/>
    </row>
    <row r="16" spans="1:21" s="230" customFormat="1" ht="21.75" customHeight="1">
      <c r="A16" s="264" t="s">
        <v>622</v>
      </c>
      <c r="B16" s="264"/>
      <c r="C16" s="261"/>
      <c r="D16" s="261"/>
      <c r="E16" s="265" t="s">
        <v>518</v>
      </c>
      <c r="F16" s="266">
        <f>SUM(F17:F185)</f>
        <v>155108731</v>
      </c>
      <c r="G16" s="266">
        <f aca="true" t="shared" si="1" ref="G16:S16">SUM(G17:G185)</f>
        <v>155108731</v>
      </c>
      <c r="H16" s="266">
        <f t="shared" si="1"/>
        <v>105343221</v>
      </c>
      <c r="I16" s="266">
        <f t="shared" si="1"/>
        <v>7017000</v>
      </c>
      <c r="J16" s="266">
        <f t="shared" si="1"/>
        <v>0</v>
      </c>
      <c r="K16" s="266">
        <f t="shared" si="1"/>
        <v>951800</v>
      </c>
      <c r="L16" s="266">
        <f t="shared" si="1"/>
        <v>201300</v>
      </c>
      <c r="M16" s="266">
        <f t="shared" si="1"/>
        <v>750500</v>
      </c>
      <c r="N16" s="266">
        <f t="shared" si="1"/>
        <v>159800</v>
      </c>
      <c r="O16" s="266">
        <f t="shared" si="1"/>
        <v>0</v>
      </c>
      <c r="P16" s="266">
        <f t="shared" si="1"/>
        <v>201300</v>
      </c>
      <c r="Q16" s="266">
        <f t="shared" si="1"/>
        <v>0</v>
      </c>
      <c r="R16" s="266">
        <f t="shared" si="1"/>
        <v>0</v>
      </c>
      <c r="S16" s="266">
        <f t="shared" si="1"/>
        <v>156060531</v>
      </c>
      <c r="T16" s="228"/>
      <c r="U16" s="229"/>
    </row>
    <row r="17" spans="1:21" ht="65.25" customHeight="1">
      <c r="A17" s="267" t="s">
        <v>87</v>
      </c>
      <c r="B17" s="268" t="s">
        <v>88</v>
      </c>
      <c r="C17" s="268" t="s">
        <v>595</v>
      </c>
      <c r="D17" s="268"/>
      <c r="E17" s="269" t="s">
        <v>170</v>
      </c>
      <c r="F17" s="270">
        <f>11468400+163800+192000+619150</f>
        <v>12443350</v>
      </c>
      <c r="G17" s="271">
        <f>11468400+163800+192000+619150</f>
        <v>12443350</v>
      </c>
      <c r="H17" s="271">
        <f>8857300+507500</f>
        <v>9364800</v>
      </c>
      <c r="I17" s="271">
        <v>1042000</v>
      </c>
      <c r="J17" s="284"/>
      <c r="K17" s="455"/>
      <c r="L17" s="284"/>
      <c r="M17" s="299"/>
      <c r="N17" s="284"/>
      <c r="O17" s="284"/>
      <c r="P17" s="284"/>
      <c r="Q17" s="273"/>
      <c r="R17" s="273"/>
      <c r="S17" s="276">
        <f>SUM(F17+K17)</f>
        <v>12443350</v>
      </c>
      <c r="T17" s="121"/>
      <c r="U17" s="122"/>
    </row>
    <row r="18" spans="1:21" ht="39" customHeight="1" hidden="1">
      <c r="A18" s="267"/>
      <c r="B18" s="268" t="s">
        <v>255</v>
      </c>
      <c r="C18" s="268"/>
      <c r="D18" s="268"/>
      <c r="E18" s="277" t="s">
        <v>453</v>
      </c>
      <c r="F18" s="278"/>
      <c r="G18" s="284"/>
      <c r="H18" s="284"/>
      <c r="I18" s="284"/>
      <c r="J18" s="284"/>
      <c r="K18" s="274"/>
      <c r="L18" s="284"/>
      <c r="M18" s="299"/>
      <c r="N18" s="284"/>
      <c r="O18" s="284"/>
      <c r="P18" s="284"/>
      <c r="Q18" s="273"/>
      <c r="R18" s="273"/>
      <c r="S18" s="276"/>
      <c r="T18" s="121"/>
      <c r="U18" s="122"/>
    </row>
    <row r="19" spans="1:21" ht="39" customHeight="1" hidden="1">
      <c r="A19" s="267"/>
      <c r="B19" s="268"/>
      <c r="C19" s="268"/>
      <c r="D19" s="268"/>
      <c r="E19" s="279"/>
      <c r="F19" s="280"/>
      <c r="G19" s="436"/>
      <c r="H19" s="284"/>
      <c r="I19" s="284"/>
      <c r="J19" s="284"/>
      <c r="K19" s="274"/>
      <c r="L19" s="284"/>
      <c r="M19" s="299"/>
      <c r="N19" s="284"/>
      <c r="O19" s="284"/>
      <c r="P19" s="284"/>
      <c r="Q19" s="273"/>
      <c r="R19" s="273"/>
      <c r="S19" s="276"/>
      <c r="T19" s="121"/>
      <c r="U19" s="122"/>
    </row>
    <row r="20" spans="1:21" ht="36.75" customHeight="1" hidden="1">
      <c r="A20" s="267"/>
      <c r="B20" s="268"/>
      <c r="C20" s="268"/>
      <c r="D20" s="268"/>
      <c r="E20" s="282"/>
      <c r="F20" s="278"/>
      <c r="G20" s="284"/>
      <c r="H20" s="284"/>
      <c r="I20" s="284"/>
      <c r="J20" s="284"/>
      <c r="K20" s="274"/>
      <c r="L20" s="284"/>
      <c r="M20" s="299"/>
      <c r="N20" s="284"/>
      <c r="O20" s="284"/>
      <c r="P20" s="284"/>
      <c r="Q20" s="273"/>
      <c r="R20" s="273"/>
      <c r="S20" s="276"/>
      <c r="T20" s="121"/>
      <c r="U20" s="122"/>
    </row>
    <row r="21" spans="1:21" ht="24" customHeight="1">
      <c r="A21" s="267" t="s">
        <v>92</v>
      </c>
      <c r="B21" s="268" t="s">
        <v>603</v>
      </c>
      <c r="C21" s="268" t="s">
        <v>317</v>
      </c>
      <c r="D21" s="268"/>
      <c r="E21" s="283" t="s">
        <v>94</v>
      </c>
      <c r="F21" s="274">
        <f>260000+40000</f>
        <v>300000</v>
      </c>
      <c r="G21" s="284">
        <f>260000+40000</f>
        <v>300000</v>
      </c>
      <c r="H21" s="284"/>
      <c r="I21" s="284"/>
      <c r="J21" s="284"/>
      <c r="K21" s="274"/>
      <c r="L21" s="284"/>
      <c r="M21" s="284"/>
      <c r="N21" s="284"/>
      <c r="O21" s="284"/>
      <c r="P21" s="284"/>
      <c r="Q21" s="284"/>
      <c r="R21" s="284"/>
      <c r="S21" s="276">
        <f aca="true" t="shared" si="2" ref="S21:S94">SUM(F21+K21)</f>
        <v>300000</v>
      </c>
      <c r="T21" s="121"/>
      <c r="U21" s="122"/>
    </row>
    <row r="22" spans="1:21" s="7" customFormat="1" ht="47.25" customHeight="1" hidden="1">
      <c r="A22" s="260" t="s">
        <v>9</v>
      </c>
      <c r="B22" s="267"/>
      <c r="C22" s="267"/>
      <c r="D22" s="267"/>
      <c r="E22" s="285" t="s">
        <v>8</v>
      </c>
      <c r="F22" s="286"/>
      <c r="G22" s="386"/>
      <c r="H22" s="386"/>
      <c r="I22" s="386"/>
      <c r="J22" s="386"/>
      <c r="K22" s="286"/>
      <c r="L22" s="386"/>
      <c r="M22" s="386"/>
      <c r="N22" s="386"/>
      <c r="O22" s="386"/>
      <c r="P22" s="386"/>
      <c r="Q22" s="286">
        <f>SUM(Q23)</f>
        <v>0</v>
      </c>
      <c r="R22" s="286">
        <f>SUM(R23)</f>
        <v>0</v>
      </c>
      <c r="S22" s="276">
        <f t="shared" si="2"/>
        <v>0</v>
      </c>
      <c r="U22" s="247"/>
    </row>
    <row r="23" spans="1:24" s="233" customFormat="1" ht="45" customHeight="1" hidden="1">
      <c r="A23" s="287" t="s">
        <v>134</v>
      </c>
      <c r="B23" s="287"/>
      <c r="C23" s="287"/>
      <c r="D23" s="288"/>
      <c r="E23" s="289" t="s">
        <v>8</v>
      </c>
      <c r="F23" s="290"/>
      <c r="G23" s="437"/>
      <c r="H23" s="437"/>
      <c r="I23" s="437"/>
      <c r="J23" s="437"/>
      <c r="K23" s="290"/>
      <c r="L23" s="437"/>
      <c r="M23" s="437"/>
      <c r="N23" s="437"/>
      <c r="O23" s="437"/>
      <c r="P23" s="437"/>
      <c r="Q23" s="290">
        <f>SUM(Q24:Q44)</f>
        <v>0</v>
      </c>
      <c r="R23" s="290">
        <f>SUM(R24:R44)</f>
        <v>0</v>
      </c>
      <c r="S23" s="276">
        <f t="shared" si="2"/>
        <v>0</v>
      </c>
      <c r="T23" s="231"/>
      <c r="U23" s="232"/>
      <c r="V23" s="231"/>
      <c r="W23" s="231"/>
      <c r="X23" s="231"/>
    </row>
    <row r="24" spans="1:24" ht="22.5" customHeight="1">
      <c r="A24" s="267" t="s">
        <v>38</v>
      </c>
      <c r="B24" s="268" t="s">
        <v>607</v>
      </c>
      <c r="C24" s="268" t="s">
        <v>275</v>
      </c>
      <c r="D24" s="267"/>
      <c r="E24" s="291" t="s">
        <v>482</v>
      </c>
      <c r="F24" s="292">
        <v>18933500</v>
      </c>
      <c r="G24" s="320">
        <v>18933500</v>
      </c>
      <c r="H24" s="295">
        <v>13273111</v>
      </c>
      <c r="I24" s="295">
        <v>750000</v>
      </c>
      <c r="J24" s="295"/>
      <c r="K24" s="294">
        <v>500000</v>
      </c>
      <c r="L24" s="295"/>
      <c r="M24" s="295">
        <v>500000</v>
      </c>
      <c r="N24" s="396"/>
      <c r="O24" s="396"/>
      <c r="P24" s="295"/>
      <c r="Q24" s="293"/>
      <c r="R24" s="293"/>
      <c r="S24" s="276">
        <f t="shared" si="2"/>
        <v>19433500</v>
      </c>
      <c r="T24" s="121"/>
      <c r="U24" s="122"/>
      <c r="V24" s="121"/>
      <c r="W24" s="121"/>
      <c r="X24" s="121"/>
    </row>
    <row r="25" spans="1:24" s="27" customFormat="1" ht="55.5" customHeight="1" hidden="1">
      <c r="A25" s="296"/>
      <c r="B25" s="297"/>
      <c r="C25" s="297"/>
      <c r="D25" s="297"/>
      <c r="E25" s="291"/>
      <c r="F25" s="298"/>
      <c r="G25" s="301"/>
      <c r="H25" s="299"/>
      <c r="I25" s="299"/>
      <c r="J25" s="299"/>
      <c r="K25" s="300"/>
      <c r="L25" s="299"/>
      <c r="M25" s="299"/>
      <c r="N25" s="299"/>
      <c r="O25" s="299"/>
      <c r="P25" s="299"/>
      <c r="Q25" s="299"/>
      <c r="R25" s="299"/>
      <c r="S25" s="276"/>
      <c r="T25" s="124"/>
      <c r="U25" s="122"/>
      <c r="V25" s="124"/>
      <c r="W25" s="124"/>
      <c r="X25" s="124"/>
    </row>
    <row r="26" spans="1:24" s="27" customFormat="1" ht="46.5" customHeight="1" hidden="1">
      <c r="A26" s="296" t="s">
        <v>135</v>
      </c>
      <c r="B26" s="297" t="s">
        <v>605</v>
      </c>
      <c r="C26" s="297" t="s">
        <v>596</v>
      </c>
      <c r="D26" s="297" t="s">
        <v>274</v>
      </c>
      <c r="E26" s="291" t="s">
        <v>22</v>
      </c>
      <c r="F26" s="298"/>
      <c r="G26" s="301"/>
      <c r="H26" s="299"/>
      <c r="I26" s="299"/>
      <c r="J26" s="299"/>
      <c r="K26" s="300"/>
      <c r="L26" s="299"/>
      <c r="M26" s="299"/>
      <c r="N26" s="299"/>
      <c r="O26" s="299"/>
      <c r="P26" s="299"/>
      <c r="Q26" s="275"/>
      <c r="R26" s="275"/>
      <c r="S26" s="276"/>
      <c r="T26" s="124"/>
      <c r="U26" s="122"/>
      <c r="V26" s="124"/>
      <c r="W26" s="124"/>
      <c r="X26" s="124"/>
    </row>
    <row r="27" spans="1:24" s="27" customFormat="1" ht="46.5" customHeight="1">
      <c r="A27" s="297" t="s">
        <v>623</v>
      </c>
      <c r="B27" s="297" t="s">
        <v>624</v>
      </c>
      <c r="C27" s="297" t="s">
        <v>596</v>
      </c>
      <c r="D27" s="297"/>
      <c r="E27" s="291" t="s">
        <v>625</v>
      </c>
      <c r="F27" s="298">
        <v>20910000</v>
      </c>
      <c r="G27" s="301">
        <v>20910000</v>
      </c>
      <c r="H27" s="299">
        <v>12114600</v>
      </c>
      <c r="I27" s="299">
        <v>3369300</v>
      </c>
      <c r="J27" s="299"/>
      <c r="K27" s="300"/>
      <c r="L27" s="299"/>
      <c r="M27" s="299"/>
      <c r="N27" s="299"/>
      <c r="O27" s="299"/>
      <c r="P27" s="299"/>
      <c r="Q27" s="275"/>
      <c r="R27" s="275"/>
      <c r="S27" s="457">
        <f t="shared" si="2"/>
        <v>20910000</v>
      </c>
      <c r="T27" s="124"/>
      <c r="U27" s="122"/>
      <c r="V27" s="124"/>
      <c r="W27" s="124"/>
      <c r="X27" s="124"/>
    </row>
    <row r="28" spans="1:24" s="27" customFormat="1" ht="46.5" customHeight="1" hidden="1">
      <c r="A28" s="297"/>
      <c r="B28" s="297"/>
      <c r="C28" s="297"/>
      <c r="D28" s="297"/>
      <c r="E28" s="291"/>
      <c r="F28" s="298"/>
      <c r="G28" s="301"/>
      <c r="H28" s="299"/>
      <c r="I28" s="299"/>
      <c r="J28" s="299"/>
      <c r="K28" s="300"/>
      <c r="L28" s="299"/>
      <c r="M28" s="299"/>
      <c r="N28" s="299"/>
      <c r="O28" s="299"/>
      <c r="P28" s="299"/>
      <c r="Q28" s="275"/>
      <c r="R28" s="275"/>
      <c r="S28" s="457"/>
      <c r="T28" s="124"/>
      <c r="U28" s="122"/>
      <c r="V28" s="124"/>
      <c r="W28" s="124"/>
      <c r="X28" s="124"/>
    </row>
    <row r="29" spans="1:24" s="27" customFormat="1" ht="46.5" customHeight="1">
      <c r="A29" s="297" t="s">
        <v>626</v>
      </c>
      <c r="B29" s="297" t="s">
        <v>627</v>
      </c>
      <c r="C29" s="297" t="s">
        <v>596</v>
      </c>
      <c r="D29" s="297"/>
      <c r="E29" s="291" t="s">
        <v>625</v>
      </c>
      <c r="F29" s="298">
        <v>66341500</v>
      </c>
      <c r="G29" s="301">
        <v>66341500</v>
      </c>
      <c r="H29" s="299">
        <v>54378300</v>
      </c>
      <c r="I29" s="299"/>
      <c r="J29" s="299"/>
      <c r="K29" s="300"/>
      <c r="L29" s="299"/>
      <c r="M29" s="299"/>
      <c r="N29" s="299"/>
      <c r="O29" s="299"/>
      <c r="P29" s="299"/>
      <c r="Q29" s="275"/>
      <c r="R29" s="275"/>
      <c r="S29" s="457">
        <f t="shared" si="2"/>
        <v>66341500</v>
      </c>
      <c r="T29" s="124"/>
      <c r="U29" s="122"/>
      <c r="V29" s="124"/>
      <c r="W29" s="124"/>
      <c r="X29" s="124"/>
    </row>
    <row r="30" spans="1:24" s="27" customFormat="1" ht="42" customHeight="1">
      <c r="A30" s="296" t="s">
        <v>512</v>
      </c>
      <c r="B30" s="297" t="s">
        <v>600</v>
      </c>
      <c r="C30" s="297" t="s">
        <v>597</v>
      </c>
      <c r="D30" s="297" t="s">
        <v>275</v>
      </c>
      <c r="E30" s="269" t="s">
        <v>20</v>
      </c>
      <c r="F30" s="298">
        <f>2165100+253500</f>
        <v>2418600</v>
      </c>
      <c r="G30" s="301">
        <f>2165100+253500</f>
        <v>2418600</v>
      </c>
      <c r="H30" s="299">
        <f>1625900+207700</f>
        <v>1833600</v>
      </c>
      <c r="I30" s="299">
        <v>156500</v>
      </c>
      <c r="J30" s="299"/>
      <c r="K30" s="300"/>
      <c r="L30" s="299"/>
      <c r="M30" s="299"/>
      <c r="N30" s="299"/>
      <c r="O30" s="299"/>
      <c r="P30" s="299"/>
      <c r="Q30" s="275"/>
      <c r="R30" s="275"/>
      <c r="S30" s="276">
        <f t="shared" si="2"/>
        <v>2418600</v>
      </c>
      <c r="T30" s="124"/>
      <c r="U30" s="122"/>
      <c r="V30" s="124"/>
      <c r="W30" s="124"/>
      <c r="X30" s="124"/>
    </row>
    <row r="31" spans="1:24" s="27" customFormat="1" ht="57.75" customHeight="1" hidden="1">
      <c r="A31" s="296" t="s">
        <v>39</v>
      </c>
      <c r="B31" s="297" t="s">
        <v>86</v>
      </c>
      <c r="C31" s="297" t="s">
        <v>278</v>
      </c>
      <c r="D31" s="297" t="s">
        <v>274</v>
      </c>
      <c r="E31" s="269" t="s">
        <v>21</v>
      </c>
      <c r="F31" s="298"/>
      <c r="G31" s="301"/>
      <c r="H31" s="299"/>
      <c r="I31" s="299"/>
      <c r="J31" s="299"/>
      <c r="K31" s="300"/>
      <c r="L31" s="299"/>
      <c r="M31" s="299"/>
      <c r="N31" s="299"/>
      <c r="O31" s="299"/>
      <c r="P31" s="299"/>
      <c r="Q31" s="275"/>
      <c r="R31" s="275"/>
      <c r="S31" s="276">
        <f t="shared" si="2"/>
        <v>0</v>
      </c>
      <c r="T31" s="124"/>
      <c r="U31" s="122"/>
      <c r="V31" s="124"/>
      <c r="W31" s="124"/>
      <c r="X31" s="124"/>
    </row>
    <row r="32" spans="1:24" s="256" customFormat="1" ht="39.75" customHeight="1" hidden="1">
      <c r="A32" s="306"/>
      <c r="B32" s="307"/>
      <c r="C32" s="307"/>
      <c r="D32" s="307"/>
      <c r="E32" s="308"/>
      <c r="F32" s="298"/>
      <c r="G32" s="309"/>
      <c r="H32" s="312"/>
      <c r="I32" s="312"/>
      <c r="J32" s="312"/>
      <c r="K32" s="311"/>
      <c r="L32" s="312"/>
      <c r="M32" s="312"/>
      <c r="N32" s="312"/>
      <c r="O32" s="312"/>
      <c r="P32" s="312"/>
      <c r="Q32" s="310"/>
      <c r="R32" s="310"/>
      <c r="S32" s="263"/>
      <c r="T32" s="255"/>
      <c r="U32" s="229"/>
      <c r="V32" s="255"/>
      <c r="W32" s="255"/>
      <c r="X32" s="255"/>
    </row>
    <row r="33" spans="1:24" s="27" customFormat="1" ht="19.5" customHeight="1" hidden="1">
      <c r="A33" s="296" t="s">
        <v>40</v>
      </c>
      <c r="B33" s="297" t="s">
        <v>327</v>
      </c>
      <c r="C33" s="297" t="s">
        <v>280</v>
      </c>
      <c r="D33" s="297"/>
      <c r="E33" s="291" t="s">
        <v>328</v>
      </c>
      <c r="F33" s="300"/>
      <c r="G33" s="299"/>
      <c r="H33" s="299"/>
      <c r="I33" s="299"/>
      <c r="J33" s="299"/>
      <c r="K33" s="300"/>
      <c r="L33" s="299"/>
      <c r="M33" s="299"/>
      <c r="N33" s="299"/>
      <c r="O33" s="299"/>
      <c r="P33" s="299"/>
      <c r="Q33" s="275"/>
      <c r="R33" s="275"/>
      <c r="S33" s="276">
        <f t="shared" si="2"/>
        <v>0</v>
      </c>
      <c r="T33" s="124"/>
      <c r="U33" s="122"/>
      <c r="V33" s="124"/>
      <c r="W33" s="124"/>
      <c r="X33" s="124"/>
    </row>
    <row r="34" spans="1:24" s="27" customFormat="1" ht="19.5" customHeight="1" hidden="1">
      <c r="A34" s="296" t="s">
        <v>41</v>
      </c>
      <c r="B34" s="297" t="s">
        <v>186</v>
      </c>
      <c r="C34" s="297" t="s">
        <v>280</v>
      </c>
      <c r="D34" s="297"/>
      <c r="E34" s="313" t="s">
        <v>191</v>
      </c>
      <c r="F34" s="298"/>
      <c r="G34" s="301"/>
      <c r="H34" s="299"/>
      <c r="I34" s="299"/>
      <c r="J34" s="299"/>
      <c r="K34" s="300"/>
      <c r="L34" s="299"/>
      <c r="M34" s="299"/>
      <c r="N34" s="299"/>
      <c r="O34" s="299"/>
      <c r="P34" s="299"/>
      <c r="Q34" s="275"/>
      <c r="R34" s="275"/>
      <c r="S34" s="276">
        <f t="shared" si="2"/>
        <v>0</v>
      </c>
      <c r="T34" s="124"/>
      <c r="U34" s="122"/>
      <c r="V34" s="124"/>
      <c r="W34" s="124"/>
      <c r="X34" s="124"/>
    </row>
    <row r="35" spans="1:24" s="27" customFormat="1" ht="29.25" customHeight="1" hidden="1">
      <c r="A35" s="296"/>
      <c r="B35" s="297"/>
      <c r="C35" s="297"/>
      <c r="D35" s="297"/>
      <c r="E35" s="314"/>
      <c r="F35" s="298"/>
      <c r="G35" s="301"/>
      <c r="H35" s="301"/>
      <c r="I35" s="301"/>
      <c r="J35" s="301"/>
      <c r="K35" s="298"/>
      <c r="L35" s="301"/>
      <c r="M35" s="301"/>
      <c r="N35" s="301"/>
      <c r="O35" s="301"/>
      <c r="P35" s="301"/>
      <c r="Q35" s="298"/>
      <c r="R35" s="298"/>
      <c r="S35" s="298"/>
      <c r="T35" s="124"/>
      <c r="U35" s="122"/>
      <c r="V35" s="124"/>
      <c r="W35" s="124"/>
      <c r="X35" s="124"/>
    </row>
    <row r="36" spans="1:24" s="27" customFormat="1" ht="23.25" customHeight="1" hidden="1">
      <c r="A36" s="296"/>
      <c r="B36" s="297" t="s">
        <v>284</v>
      </c>
      <c r="C36" s="297"/>
      <c r="D36" s="297" t="s">
        <v>278</v>
      </c>
      <c r="E36" s="315" t="s">
        <v>459</v>
      </c>
      <c r="F36" s="316"/>
      <c r="G36" s="301"/>
      <c r="H36" s="438"/>
      <c r="I36" s="438"/>
      <c r="J36" s="438"/>
      <c r="K36" s="300"/>
      <c r="L36" s="299"/>
      <c r="M36" s="299"/>
      <c r="N36" s="299"/>
      <c r="O36" s="299"/>
      <c r="P36" s="299"/>
      <c r="Q36" s="275"/>
      <c r="R36" s="275"/>
      <c r="S36" s="276">
        <f>SUM(F36+K36)</f>
        <v>0</v>
      </c>
      <c r="T36" s="124"/>
      <c r="U36" s="122"/>
      <c r="V36" s="124"/>
      <c r="W36" s="124"/>
      <c r="X36" s="124"/>
    </row>
    <row r="37" spans="1:24" s="27" customFormat="1" ht="42" customHeight="1">
      <c r="A37" s="297" t="s">
        <v>503</v>
      </c>
      <c r="B37" s="297" t="s">
        <v>504</v>
      </c>
      <c r="C37" s="297" t="s">
        <v>280</v>
      </c>
      <c r="D37" s="297"/>
      <c r="E37" s="269" t="s">
        <v>505</v>
      </c>
      <c r="F37" s="298">
        <f>681700-88500+14000+40000</f>
        <v>647200</v>
      </c>
      <c r="G37" s="301">
        <f>681700-88500+14000+40000</f>
        <v>647200</v>
      </c>
      <c r="H37" s="299">
        <f>406000-72500+11500+24600</f>
        <v>369600</v>
      </c>
      <c r="I37" s="299">
        <v>78800</v>
      </c>
      <c r="J37" s="299"/>
      <c r="K37" s="300"/>
      <c r="L37" s="299"/>
      <c r="M37" s="299"/>
      <c r="N37" s="299"/>
      <c r="O37" s="299"/>
      <c r="P37" s="299"/>
      <c r="Q37" s="275"/>
      <c r="R37" s="275"/>
      <c r="S37" s="457">
        <f>SUM(F37+K37)</f>
        <v>647200</v>
      </c>
      <c r="T37" s="124"/>
      <c r="U37" s="122"/>
      <c r="V37" s="124"/>
      <c r="W37" s="124"/>
      <c r="X37" s="124"/>
    </row>
    <row r="38" spans="1:24" s="27" customFormat="1" ht="42" customHeight="1">
      <c r="A38" s="297" t="s">
        <v>506</v>
      </c>
      <c r="B38" s="297" t="s">
        <v>507</v>
      </c>
      <c r="C38" s="297" t="s">
        <v>280</v>
      </c>
      <c r="D38" s="297"/>
      <c r="E38" s="269" t="s">
        <v>508</v>
      </c>
      <c r="F38" s="298">
        <v>1667300</v>
      </c>
      <c r="G38" s="301">
        <v>1667300</v>
      </c>
      <c r="H38" s="299">
        <v>1366600</v>
      </c>
      <c r="I38" s="299"/>
      <c r="J38" s="299"/>
      <c r="K38" s="300"/>
      <c r="L38" s="299"/>
      <c r="M38" s="299"/>
      <c r="N38" s="299"/>
      <c r="O38" s="299"/>
      <c r="P38" s="299"/>
      <c r="Q38" s="275"/>
      <c r="R38" s="275"/>
      <c r="S38" s="457">
        <f>SUM(F38+K38)</f>
        <v>1667300</v>
      </c>
      <c r="T38" s="124"/>
      <c r="U38" s="122"/>
      <c r="V38" s="124"/>
      <c r="W38" s="124"/>
      <c r="X38" s="124"/>
    </row>
    <row r="39" spans="1:24" s="27" customFormat="1" ht="42" customHeight="1" hidden="1">
      <c r="A39" s="306"/>
      <c r="B39" s="307"/>
      <c r="C39" s="307"/>
      <c r="D39" s="307"/>
      <c r="E39" s="308"/>
      <c r="F39" s="298"/>
      <c r="G39" s="309"/>
      <c r="H39" s="312"/>
      <c r="I39" s="312"/>
      <c r="J39" s="312"/>
      <c r="K39" s="311"/>
      <c r="L39" s="312"/>
      <c r="M39" s="312"/>
      <c r="N39" s="312"/>
      <c r="O39" s="312"/>
      <c r="P39" s="312"/>
      <c r="Q39" s="310"/>
      <c r="R39" s="310"/>
      <c r="S39" s="263"/>
      <c r="T39" s="124"/>
      <c r="U39" s="122"/>
      <c r="V39" s="124"/>
      <c r="W39" s="124"/>
      <c r="X39" s="124"/>
    </row>
    <row r="40" spans="1:24" s="27" customFormat="1" ht="75.75" customHeight="1">
      <c r="A40" s="296" t="s">
        <v>509</v>
      </c>
      <c r="B40" s="297" t="s">
        <v>510</v>
      </c>
      <c r="C40" s="297" t="s">
        <v>280</v>
      </c>
      <c r="D40" s="297"/>
      <c r="E40" s="269" t="s">
        <v>511</v>
      </c>
      <c r="F40" s="298">
        <v>239000</v>
      </c>
      <c r="G40" s="301">
        <v>239000</v>
      </c>
      <c r="H40" s="299">
        <v>195900</v>
      </c>
      <c r="I40" s="299"/>
      <c r="J40" s="299"/>
      <c r="K40" s="300">
        <v>121300</v>
      </c>
      <c r="L40" s="299">
        <v>121300</v>
      </c>
      <c r="M40" s="299"/>
      <c r="N40" s="299"/>
      <c r="O40" s="299"/>
      <c r="P40" s="299">
        <v>121300</v>
      </c>
      <c r="Q40" s="275"/>
      <c r="R40" s="275"/>
      <c r="S40" s="276">
        <f>SUM(F40+K40)</f>
        <v>360300</v>
      </c>
      <c r="T40" s="124"/>
      <c r="U40" s="122"/>
      <c r="V40" s="124"/>
      <c r="W40" s="124"/>
      <c r="X40" s="124"/>
    </row>
    <row r="41" spans="1:24" s="27" customFormat="1" ht="39.75" customHeight="1" hidden="1">
      <c r="A41" s="296" t="s">
        <v>42</v>
      </c>
      <c r="B41" s="297" t="s">
        <v>152</v>
      </c>
      <c r="C41" s="319" t="s">
        <v>300</v>
      </c>
      <c r="D41" s="319"/>
      <c r="E41" s="269" t="s">
        <v>224</v>
      </c>
      <c r="F41" s="290"/>
      <c r="G41" s="320"/>
      <c r="H41" s="438"/>
      <c r="I41" s="438"/>
      <c r="J41" s="438"/>
      <c r="K41" s="300"/>
      <c r="L41" s="299"/>
      <c r="M41" s="299"/>
      <c r="N41" s="299"/>
      <c r="O41" s="299"/>
      <c r="P41" s="299"/>
      <c r="Q41" s="275"/>
      <c r="R41" s="275"/>
      <c r="S41" s="276">
        <f t="shared" si="2"/>
        <v>0</v>
      </c>
      <c r="T41" s="124"/>
      <c r="U41" s="122"/>
      <c r="V41" s="124"/>
      <c r="W41" s="124"/>
      <c r="X41" s="124"/>
    </row>
    <row r="42" spans="1:24" s="27" customFormat="1" ht="60.75" customHeight="1" hidden="1">
      <c r="A42" s="296" t="s">
        <v>43</v>
      </c>
      <c r="B42" s="297" t="s">
        <v>155</v>
      </c>
      <c r="C42" s="319" t="s">
        <v>300</v>
      </c>
      <c r="D42" s="319"/>
      <c r="E42" s="269" t="s">
        <v>157</v>
      </c>
      <c r="F42" s="316"/>
      <c r="G42" s="301"/>
      <c r="H42" s="438"/>
      <c r="I42" s="438"/>
      <c r="J42" s="438"/>
      <c r="K42" s="300"/>
      <c r="L42" s="299"/>
      <c r="M42" s="299"/>
      <c r="N42" s="299"/>
      <c r="O42" s="299"/>
      <c r="P42" s="299"/>
      <c r="Q42" s="275"/>
      <c r="R42" s="275"/>
      <c r="S42" s="276">
        <f t="shared" si="2"/>
        <v>0</v>
      </c>
      <c r="T42" s="124"/>
      <c r="U42" s="122"/>
      <c r="V42" s="124"/>
      <c r="W42" s="124"/>
      <c r="X42" s="124"/>
    </row>
    <row r="43" spans="1:24" s="27" customFormat="1" ht="37.5" customHeight="1" hidden="1">
      <c r="A43" s="296" t="s">
        <v>44</v>
      </c>
      <c r="B43" s="319" t="s">
        <v>25</v>
      </c>
      <c r="C43" s="321" t="s">
        <v>279</v>
      </c>
      <c r="D43" s="321" t="s">
        <v>279</v>
      </c>
      <c r="E43" s="269" t="s">
        <v>24</v>
      </c>
      <c r="F43" s="322"/>
      <c r="G43" s="323"/>
      <c r="H43" s="438"/>
      <c r="I43" s="438"/>
      <c r="J43" s="438"/>
      <c r="K43" s="300"/>
      <c r="L43" s="299"/>
      <c r="M43" s="299"/>
      <c r="N43" s="299"/>
      <c r="O43" s="299"/>
      <c r="P43" s="299"/>
      <c r="Q43" s="275"/>
      <c r="R43" s="275"/>
      <c r="S43" s="276">
        <f t="shared" si="2"/>
        <v>0</v>
      </c>
      <c r="T43" s="124"/>
      <c r="U43" s="122"/>
      <c r="V43" s="124"/>
      <c r="W43" s="124"/>
      <c r="X43" s="124"/>
    </row>
    <row r="44" spans="1:24" s="27" customFormat="1" ht="39.75" customHeight="1" hidden="1">
      <c r="A44" s="296"/>
      <c r="B44" s="319"/>
      <c r="C44" s="321"/>
      <c r="D44" s="321"/>
      <c r="E44" s="269"/>
      <c r="F44" s="324"/>
      <c r="G44" s="439"/>
      <c r="H44" s="439"/>
      <c r="I44" s="439"/>
      <c r="J44" s="439"/>
      <c r="K44" s="324"/>
      <c r="L44" s="439"/>
      <c r="M44" s="439"/>
      <c r="N44" s="439"/>
      <c r="O44" s="439"/>
      <c r="P44" s="439"/>
      <c r="Q44" s="324"/>
      <c r="R44" s="324"/>
      <c r="S44" s="324"/>
      <c r="T44" s="124"/>
      <c r="U44" s="122"/>
      <c r="V44" s="124"/>
      <c r="W44" s="124"/>
      <c r="X44" s="124"/>
    </row>
    <row r="45" spans="1:24" s="27" customFormat="1" ht="55.5" customHeight="1" hidden="1">
      <c r="A45" s="325"/>
      <c r="B45" s="326" t="s">
        <v>284</v>
      </c>
      <c r="C45" s="326"/>
      <c r="D45" s="326"/>
      <c r="E45" s="327" t="s">
        <v>329</v>
      </c>
      <c r="F45" s="328"/>
      <c r="G45" s="329"/>
      <c r="H45" s="440"/>
      <c r="I45" s="440"/>
      <c r="J45" s="440"/>
      <c r="K45" s="331"/>
      <c r="L45" s="329"/>
      <c r="M45" s="329"/>
      <c r="N45" s="440"/>
      <c r="O45" s="440"/>
      <c r="P45" s="440"/>
      <c r="Q45" s="330"/>
      <c r="R45" s="330"/>
      <c r="S45" s="276">
        <f t="shared" si="2"/>
        <v>0</v>
      </c>
      <c r="T45" s="124"/>
      <c r="U45" s="122"/>
      <c r="V45" s="124"/>
      <c r="W45" s="124"/>
      <c r="X45" s="124"/>
    </row>
    <row r="46" spans="1:24" s="27" customFormat="1" ht="55.5" customHeight="1" hidden="1">
      <c r="A46" s="296"/>
      <c r="B46" s="297" t="s">
        <v>589</v>
      </c>
      <c r="C46" s="297" t="s">
        <v>600</v>
      </c>
      <c r="D46" s="297"/>
      <c r="E46" s="327" t="s">
        <v>77</v>
      </c>
      <c r="F46" s="328"/>
      <c r="G46" s="329"/>
      <c r="H46" s="440"/>
      <c r="I46" s="440"/>
      <c r="J46" s="440"/>
      <c r="K46" s="331"/>
      <c r="L46" s="329"/>
      <c r="M46" s="329"/>
      <c r="N46" s="440"/>
      <c r="O46" s="440"/>
      <c r="P46" s="440"/>
      <c r="Q46" s="330"/>
      <c r="R46" s="330"/>
      <c r="S46" s="276">
        <f t="shared" si="2"/>
        <v>0</v>
      </c>
      <c r="T46" s="124"/>
      <c r="U46" s="122"/>
      <c r="V46" s="124"/>
      <c r="W46" s="124"/>
      <c r="X46" s="124"/>
    </row>
    <row r="47" spans="1:24" s="27" customFormat="1" ht="39" customHeight="1" hidden="1">
      <c r="A47" s="296"/>
      <c r="B47" s="332" t="s">
        <v>544</v>
      </c>
      <c r="C47" s="332" t="s">
        <v>317</v>
      </c>
      <c r="D47" s="332"/>
      <c r="E47" s="282" t="s">
        <v>545</v>
      </c>
      <c r="F47" s="328"/>
      <c r="G47" s="329"/>
      <c r="H47" s="440"/>
      <c r="I47" s="440"/>
      <c r="J47" s="440"/>
      <c r="K47" s="331"/>
      <c r="L47" s="329"/>
      <c r="M47" s="329"/>
      <c r="N47" s="440"/>
      <c r="O47" s="440"/>
      <c r="P47" s="440"/>
      <c r="Q47" s="330"/>
      <c r="R47" s="330"/>
      <c r="S47" s="276">
        <f t="shared" si="2"/>
        <v>0</v>
      </c>
      <c r="T47" s="124"/>
      <c r="U47" s="122"/>
      <c r="V47" s="124"/>
      <c r="W47" s="124"/>
      <c r="X47" s="124"/>
    </row>
    <row r="48" spans="1:24" s="27" customFormat="1" ht="24" customHeight="1" hidden="1">
      <c r="A48" s="296"/>
      <c r="B48" s="297" t="s">
        <v>572</v>
      </c>
      <c r="C48" s="297" t="s">
        <v>601</v>
      </c>
      <c r="D48" s="297"/>
      <c r="E48" s="327" t="s">
        <v>573</v>
      </c>
      <c r="F48" s="328"/>
      <c r="G48" s="329"/>
      <c r="H48" s="440"/>
      <c r="I48" s="440"/>
      <c r="J48" s="440"/>
      <c r="K48" s="331"/>
      <c r="L48" s="329"/>
      <c r="M48" s="329"/>
      <c r="N48" s="440"/>
      <c r="O48" s="440"/>
      <c r="P48" s="440"/>
      <c r="Q48" s="330"/>
      <c r="R48" s="330"/>
      <c r="S48" s="276">
        <f t="shared" si="2"/>
        <v>0</v>
      </c>
      <c r="T48" s="124"/>
      <c r="U48" s="122"/>
      <c r="V48" s="124"/>
      <c r="W48" s="124"/>
      <c r="X48" s="124"/>
    </row>
    <row r="49" spans="1:31" s="238" customFormat="1" ht="18.75" customHeight="1" hidden="1">
      <c r="A49" s="306" t="s">
        <v>98</v>
      </c>
      <c r="B49" s="306"/>
      <c r="C49" s="306"/>
      <c r="D49" s="306"/>
      <c r="E49" s="333" t="s">
        <v>384</v>
      </c>
      <c r="F49" s="334"/>
      <c r="G49" s="441"/>
      <c r="H49" s="441"/>
      <c r="I49" s="441"/>
      <c r="J49" s="441"/>
      <c r="K49" s="334"/>
      <c r="L49" s="441"/>
      <c r="M49" s="441"/>
      <c r="N49" s="441"/>
      <c r="O49" s="441"/>
      <c r="P49" s="441"/>
      <c r="Q49" s="334">
        <f>SUM(Q51+Q77)</f>
        <v>0</v>
      </c>
      <c r="R49" s="334">
        <f>SUM(R51+R77)</f>
        <v>0</v>
      </c>
      <c r="S49" s="276">
        <f t="shared" si="2"/>
        <v>0</v>
      </c>
      <c r="T49" s="234"/>
      <c r="U49" s="235"/>
      <c r="V49" s="236"/>
      <c r="W49" s="237"/>
      <c r="X49" s="237"/>
      <c r="Y49" s="237"/>
      <c r="Z49" s="237"/>
      <c r="AA49" s="237"/>
      <c r="AB49" s="237"/>
      <c r="AC49" s="237"/>
      <c r="AD49" s="237"/>
      <c r="AE49" s="237"/>
    </row>
    <row r="50" spans="1:31" s="238" customFormat="1" ht="26.25" customHeight="1" hidden="1">
      <c r="A50" s="306"/>
      <c r="B50" s="307" t="s">
        <v>330</v>
      </c>
      <c r="C50" s="307"/>
      <c r="D50" s="307"/>
      <c r="E50" s="335" t="s">
        <v>332</v>
      </c>
      <c r="F50" s="336"/>
      <c r="G50" s="388"/>
      <c r="H50" s="388"/>
      <c r="I50" s="388"/>
      <c r="J50" s="388"/>
      <c r="K50" s="336"/>
      <c r="L50" s="388"/>
      <c r="M50" s="388"/>
      <c r="N50" s="388"/>
      <c r="O50" s="388"/>
      <c r="P50" s="388"/>
      <c r="Q50" s="336"/>
      <c r="R50" s="336"/>
      <c r="S50" s="276">
        <f t="shared" si="2"/>
        <v>0</v>
      </c>
      <c r="T50" s="237"/>
      <c r="U50" s="235"/>
      <c r="V50" s="237"/>
      <c r="W50" s="237"/>
      <c r="X50" s="237"/>
      <c r="Y50" s="237"/>
      <c r="Z50" s="237"/>
      <c r="AA50" s="237"/>
      <c r="AB50" s="237"/>
      <c r="AC50" s="237"/>
      <c r="AD50" s="237"/>
      <c r="AE50" s="237"/>
    </row>
    <row r="51" spans="1:31" s="238" customFormat="1" ht="26.25" customHeight="1" hidden="1">
      <c r="A51" s="307" t="s">
        <v>99</v>
      </c>
      <c r="B51" s="307"/>
      <c r="C51" s="307"/>
      <c r="D51" s="307"/>
      <c r="E51" s="337" t="s">
        <v>384</v>
      </c>
      <c r="F51" s="336"/>
      <c r="G51" s="388"/>
      <c r="H51" s="388"/>
      <c r="I51" s="388"/>
      <c r="J51" s="388"/>
      <c r="K51" s="336"/>
      <c r="L51" s="388"/>
      <c r="M51" s="388"/>
      <c r="N51" s="388"/>
      <c r="O51" s="388"/>
      <c r="P51" s="388"/>
      <c r="Q51" s="336">
        <f>SUM(Q54+Q56+Q57+Q59+Q60+Q63+Q65+Q66+Q67+Q68+Q69+Q70+Q71)</f>
        <v>0</v>
      </c>
      <c r="R51" s="336">
        <f>SUM(R54+R56+R57+R59+R60+R63+R65+R66+R67+R68+R69+R70+R71)</f>
        <v>0</v>
      </c>
      <c r="S51" s="276">
        <f t="shared" si="2"/>
        <v>0</v>
      </c>
      <c r="T51" s="237"/>
      <c r="U51" s="235"/>
      <c r="V51" s="237"/>
      <c r="W51" s="237"/>
      <c r="X51" s="237"/>
      <c r="Y51" s="237"/>
      <c r="Z51" s="237"/>
      <c r="AA51" s="237"/>
      <c r="AB51" s="237"/>
      <c r="AC51" s="237"/>
      <c r="AD51" s="237"/>
      <c r="AE51" s="237"/>
    </row>
    <row r="52" spans="1:31" s="238" customFormat="1" ht="48" customHeight="1">
      <c r="A52" s="297" t="s">
        <v>45</v>
      </c>
      <c r="B52" s="297" t="s">
        <v>248</v>
      </c>
      <c r="C52" s="297" t="s">
        <v>279</v>
      </c>
      <c r="D52" s="297" t="s">
        <v>280</v>
      </c>
      <c r="E52" s="269" t="s">
        <v>139</v>
      </c>
      <c r="F52" s="298">
        <f>2795600+50000</f>
        <v>2845600</v>
      </c>
      <c r="G52" s="301">
        <f>2795600+50000</f>
        <v>2845600</v>
      </c>
      <c r="H52" s="299">
        <f>2048900+41000</f>
        <v>2089900</v>
      </c>
      <c r="I52" s="299">
        <v>211000</v>
      </c>
      <c r="J52" s="299"/>
      <c r="K52" s="300"/>
      <c r="L52" s="299"/>
      <c r="M52" s="299"/>
      <c r="N52" s="299"/>
      <c r="O52" s="299"/>
      <c r="P52" s="299"/>
      <c r="Q52" s="275"/>
      <c r="R52" s="275"/>
      <c r="S52" s="457">
        <f t="shared" si="2"/>
        <v>2845600</v>
      </c>
      <c r="T52" s="237"/>
      <c r="U52" s="235"/>
      <c r="V52" s="237"/>
      <c r="W52" s="237"/>
      <c r="X52" s="237"/>
      <c r="Y52" s="237"/>
      <c r="Z52" s="237"/>
      <c r="AA52" s="237"/>
      <c r="AB52" s="237"/>
      <c r="AC52" s="237"/>
      <c r="AD52" s="237"/>
      <c r="AE52" s="237"/>
    </row>
    <row r="53" spans="1:31" s="238" customFormat="1" ht="48" customHeight="1">
      <c r="A53" s="296" t="s">
        <v>47</v>
      </c>
      <c r="B53" s="338">
        <v>2010</v>
      </c>
      <c r="C53" s="332" t="s">
        <v>287</v>
      </c>
      <c r="D53" s="332" t="s">
        <v>287</v>
      </c>
      <c r="E53" s="269" t="s">
        <v>76</v>
      </c>
      <c r="F53" s="274">
        <f>5000000-500000</f>
        <v>4500000</v>
      </c>
      <c r="G53" s="284">
        <f>5000000-500000</f>
        <v>4500000</v>
      </c>
      <c r="H53" s="438"/>
      <c r="I53" s="438"/>
      <c r="J53" s="438"/>
      <c r="K53" s="300"/>
      <c r="L53" s="299"/>
      <c r="M53" s="299"/>
      <c r="N53" s="438"/>
      <c r="O53" s="438"/>
      <c r="P53" s="438"/>
      <c r="Q53" s="317"/>
      <c r="R53" s="317"/>
      <c r="S53" s="276">
        <f>SUM(F53+K53)</f>
        <v>4500000</v>
      </c>
      <c r="T53" s="237"/>
      <c r="U53" s="235"/>
      <c r="V53" s="237"/>
      <c r="W53" s="237"/>
      <c r="X53" s="237"/>
      <c r="Y53" s="237"/>
      <c r="Z53" s="237"/>
      <c r="AA53" s="237"/>
      <c r="AB53" s="237"/>
      <c r="AC53" s="237"/>
      <c r="AD53" s="237"/>
      <c r="AE53" s="237"/>
    </row>
    <row r="54" spans="1:21" s="257" customFormat="1" ht="42" customHeight="1" hidden="1">
      <c r="A54" s="267"/>
      <c r="B54" s="297"/>
      <c r="C54" s="297"/>
      <c r="D54" s="297"/>
      <c r="E54" s="339"/>
      <c r="F54" s="294"/>
      <c r="G54" s="295"/>
      <c r="H54" s="295"/>
      <c r="I54" s="295"/>
      <c r="J54" s="295"/>
      <c r="K54" s="294"/>
      <c r="L54" s="295"/>
      <c r="M54" s="295"/>
      <c r="N54" s="295"/>
      <c r="O54" s="295"/>
      <c r="P54" s="295"/>
      <c r="Q54" s="294"/>
      <c r="R54" s="294"/>
      <c r="S54" s="294"/>
      <c r="U54" s="258"/>
    </row>
    <row r="55" spans="1:21" ht="83.25" customHeight="1">
      <c r="A55" s="268" t="s">
        <v>46</v>
      </c>
      <c r="B55" s="297" t="s">
        <v>91</v>
      </c>
      <c r="C55" s="363" t="s">
        <v>90</v>
      </c>
      <c r="D55" s="363"/>
      <c r="E55" s="458" t="s">
        <v>89</v>
      </c>
      <c r="F55" s="294">
        <f>589735+113310-113310+24160+205000+102769</f>
        <v>921664</v>
      </c>
      <c r="G55" s="295">
        <f>589735+113310-113310+24160+205000+102769</f>
        <v>921664</v>
      </c>
      <c r="H55" s="284"/>
      <c r="I55" s="284"/>
      <c r="J55" s="284"/>
      <c r="K55" s="294"/>
      <c r="L55" s="295"/>
      <c r="M55" s="299"/>
      <c r="N55" s="284"/>
      <c r="O55" s="284"/>
      <c r="P55" s="284"/>
      <c r="Q55" s="273"/>
      <c r="R55" s="273"/>
      <c r="S55" s="459">
        <f>SUM(F55)</f>
        <v>921664</v>
      </c>
      <c r="U55" s="47"/>
    </row>
    <row r="56" spans="1:21" ht="42" customHeight="1" hidden="1">
      <c r="A56" s="296"/>
      <c r="B56" s="338"/>
      <c r="C56" s="332"/>
      <c r="D56" s="332"/>
      <c r="E56" s="314"/>
      <c r="F56" s="278"/>
      <c r="G56" s="284"/>
      <c r="H56" s="438"/>
      <c r="I56" s="438"/>
      <c r="J56" s="438"/>
      <c r="K56" s="300"/>
      <c r="L56" s="299"/>
      <c r="M56" s="299"/>
      <c r="N56" s="438"/>
      <c r="O56" s="438"/>
      <c r="P56" s="438"/>
      <c r="Q56" s="317"/>
      <c r="R56" s="317"/>
      <c r="S56" s="276"/>
      <c r="U56" s="47"/>
    </row>
    <row r="57" spans="1:21" ht="42" customHeight="1" hidden="1">
      <c r="A57" s="296" t="s">
        <v>48</v>
      </c>
      <c r="B57" s="338">
        <v>2144</v>
      </c>
      <c r="C57" s="297" t="s">
        <v>289</v>
      </c>
      <c r="D57" s="332"/>
      <c r="E57" s="341" t="s">
        <v>387</v>
      </c>
      <c r="F57" s="336"/>
      <c r="G57" s="295"/>
      <c r="H57" s="299"/>
      <c r="I57" s="299"/>
      <c r="J57" s="299"/>
      <c r="K57" s="342"/>
      <c r="L57" s="438"/>
      <c r="M57" s="299"/>
      <c r="N57" s="438"/>
      <c r="O57" s="438"/>
      <c r="P57" s="438"/>
      <c r="Q57" s="317"/>
      <c r="R57" s="317"/>
      <c r="S57" s="276">
        <f t="shared" si="2"/>
        <v>0</v>
      </c>
      <c r="U57" s="47"/>
    </row>
    <row r="58" spans="1:21" ht="42" customHeight="1" hidden="1">
      <c r="A58" s="296" t="s">
        <v>48</v>
      </c>
      <c r="B58" s="343">
        <v>2144</v>
      </c>
      <c r="C58" s="302" t="s">
        <v>289</v>
      </c>
      <c r="D58" s="332"/>
      <c r="E58" s="344" t="s">
        <v>359</v>
      </c>
      <c r="F58" s="280"/>
      <c r="G58" s="436"/>
      <c r="H58" s="299"/>
      <c r="I58" s="299"/>
      <c r="J58" s="299"/>
      <c r="K58" s="342"/>
      <c r="L58" s="438"/>
      <c r="M58" s="299"/>
      <c r="N58" s="438"/>
      <c r="O58" s="438"/>
      <c r="P58" s="438"/>
      <c r="Q58" s="317"/>
      <c r="R58" s="317"/>
      <c r="S58" s="276">
        <f t="shared" si="2"/>
        <v>0</v>
      </c>
      <c r="U58" s="47"/>
    </row>
    <row r="59" spans="1:21" ht="36" customHeight="1" hidden="1">
      <c r="A59" s="267" t="s">
        <v>136</v>
      </c>
      <c r="B59" s="319" t="s">
        <v>158</v>
      </c>
      <c r="C59" s="319" t="s">
        <v>300</v>
      </c>
      <c r="D59" s="319"/>
      <c r="E59" s="314" t="s">
        <v>159</v>
      </c>
      <c r="F59" s="336"/>
      <c r="G59" s="295"/>
      <c r="H59" s="295"/>
      <c r="I59" s="295"/>
      <c r="J59" s="295"/>
      <c r="K59" s="274"/>
      <c r="L59" s="284"/>
      <c r="M59" s="299"/>
      <c r="N59" s="284"/>
      <c r="O59" s="284"/>
      <c r="P59" s="284"/>
      <c r="Q59" s="273"/>
      <c r="R59" s="273"/>
      <c r="S59" s="276">
        <f t="shared" si="2"/>
        <v>0</v>
      </c>
      <c r="U59" s="47"/>
    </row>
    <row r="60" spans="1:21" ht="42" customHeight="1" hidden="1">
      <c r="A60" s="267" t="s">
        <v>484</v>
      </c>
      <c r="B60" s="268" t="s">
        <v>485</v>
      </c>
      <c r="C60" s="268" t="s">
        <v>300</v>
      </c>
      <c r="D60" s="346"/>
      <c r="E60" s="269" t="s">
        <v>486</v>
      </c>
      <c r="F60" s="336"/>
      <c r="G60" s="295"/>
      <c r="H60" s="295"/>
      <c r="I60" s="295"/>
      <c r="J60" s="295"/>
      <c r="K60" s="274"/>
      <c r="L60" s="284"/>
      <c r="M60" s="299"/>
      <c r="N60" s="284"/>
      <c r="O60" s="284"/>
      <c r="P60" s="284"/>
      <c r="Q60" s="273"/>
      <c r="R60" s="273"/>
      <c r="S60" s="276">
        <f t="shared" si="2"/>
        <v>0</v>
      </c>
      <c r="U60" s="47"/>
    </row>
    <row r="61" spans="1:21" ht="21" customHeight="1" hidden="1">
      <c r="A61" s="267" t="s">
        <v>137</v>
      </c>
      <c r="B61" s="319" t="s">
        <v>153</v>
      </c>
      <c r="C61" s="319" t="s">
        <v>300</v>
      </c>
      <c r="D61" s="319"/>
      <c r="E61" s="314" t="s">
        <v>36</v>
      </c>
      <c r="F61" s="336"/>
      <c r="G61" s="295"/>
      <c r="H61" s="295"/>
      <c r="I61" s="295"/>
      <c r="J61" s="295"/>
      <c r="K61" s="274"/>
      <c r="L61" s="284"/>
      <c r="M61" s="299"/>
      <c r="N61" s="284"/>
      <c r="O61" s="284"/>
      <c r="P61" s="284"/>
      <c r="Q61" s="273"/>
      <c r="R61" s="273"/>
      <c r="S61" s="276">
        <f t="shared" si="2"/>
        <v>0</v>
      </c>
      <c r="U61" s="47"/>
    </row>
    <row r="62" spans="1:21" ht="21" customHeight="1" hidden="1">
      <c r="A62" s="267" t="s">
        <v>154</v>
      </c>
      <c r="B62" s="346" t="s">
        <v>155</v>
      </c>
      <c r="C62" s="346" t="s">
        <v>300</v>
      </c>
      <c r="D62" s="346"/>
      <c r="E62" s="347" t="s">
        <v>156</v>
      </c>
      <c r="F62" s="286"/>
      <c r="G62" s="348"/>
      <c r="H62" s="396"/>
      <c r="I62" s="295"/>
      <c r="J62" s="295"/>
      <c r="K62" s="274"/>
      <c r="L62" s="284"/>
      <c r="M62" s="299"/>
      <c r="N62" s="284"/>
      <c r="O62" s="284"/>
      <c r="P62" s="284"/>
      <c r="Q62" s="273"/>
      <c r="R62" s="273"/>
      <c r="S62" s="276">
        <f t="shared" si="2"/>
        <v>0</v>
      </c>
      <c r="U62" s="47"/>
    </row>
    <row r="63" spans="1:21" ht="76.5" customHeight="1" hidden="1">
      <c r="A63" s="268" t="s">
        <v>138</v>
      </c>
      <c r="B63" s="319" t="s">
        <v>155</v>
      </c>
      <c r="C63" s="319" t="s">
        <v>300</v>
      </c>
      <c r="D63" s="319"/>
      <c r="E63" s="269" t="s">
        <v>157</v>
      </c>
      <c r="F63" s="336"/>
      <c r="G63" s="295"/>
      <c r="H63" s="295"/>
      <c r="I63" s="295"/>
      <c r="J63" s="295"/>
      <c r="K63" s="274"/>
      <c r="L63" s="284"/>
      <c r="M63" s="299"/>
      <c r="N63" s="284"/>
      <c r="O63" s="284"/>
      <c r="P63" s="284"/>
      <c r="Q63" s="273"/>
      <c r="R63" s="273"/>
      <c r="S63" s="276">
        <f t="shared" si="2"/>
        <v>0</v>
      </c>
      <c r="U63" s="47"/>
    </row>
    <row r="64" spans="1:21" ht="33.75" customHeight="1" hidden="1">
      <c r="A64" s="267" t="s">
        <v>26</v>
      </c>
      <c r="B64" s="319" t="s">
        <v>25</v>
      </c>
      <c r="C64" s="321" t="s">
        <v>279</v>
      </c>
      <c r="D64" s="321" t="s">
        <v>279</v>
      </c>
      <c r="E64" s="318" t="s">
        <v>24</v>
      </c>
      <c r="F64" s="336"/>
      <c r="G64" s="295"/>
      <c r="H64" s="284"/>
      <c r="I64" s="284"/>
      <c r="J64" s="284"/>
      <c r="K64" s="274"/>
      <c r="L64" s="284"/>
      <c r="M64" s="299"/>
      <c r="N64" s="284"/>
      <c r="O64" s="284"/>
      <c r="P64" s="284"/>
      <c r="Q64" s="273"/>
      <c r="R64" s="273"/>
      <c r="S64" s="276">
        <f t="shared" si="2"/>
        <v>0</v>
      </c>
      <c r="U64" s="47"/>
    </row>
    <row r="65" spans="1:21" ht="42" customHeight="1" hidden="1">
      <c r="A65" s="267" t="s">
        <v>101</v>
      </c>
      <c r="B65" s="319" t="s">
        <v>381</v>
      </c>
      <c r="C65" s="321" t="s">
        <v>279</v>
      </c>
      <c r="D65" s="349" t="s">
        <v>279</v>
      </c>
      <c r="E65" s="269" t="s">
        <v>23</v>
      </c>
      <c r="F65" s="336"/>
      <c r="G65" s="295"/>
      <c r="H65" s="284"/>
      <c r="I65" s="284"/>
      <c r="J65" s="284"/>
      <c r="K65" s="274"/>
      <c r="L65" s="284"/>
      <c r="M65" s="299"/>
      <c r="N65" s="284"/>
      <c r="O65" s="284"/>
      <c r="P65" s="284"/>
      <c r="Q65" s="273"/>
      <c r="R65" s="273"/>
      <c r="S65" s="276">
        <f t="shared" si="2"/>
        <v>0</v>
      </c>
      <c r="U65" s="47"/>
    </row>
    <row r="66" spans="1:21" ht="37.5" customHeight="1" hidden="1">
      <c r="A66" s="267" t="s">
        <v>100</v>
      </c>
      <c r="B66" s="319" t="s">
        <v>380</v>
      </c>
      <c r="C66" s="321" t="s">
        <v>279</v>
      </c>
      <c r="D66" s="349" t="s">
        <v>279</v>
      </c>
      <c r="E66" s="291" t="s">
        <v>379</v>
      </c>
      <c r="F66" s="290"/>
      <c r="G66" s="295"/>
      <c r="H66" s="284"/>
      <c r="I66" s="284"/>
      <c r="J66" s="284"/>
      <c r="K66" s="274"/>
      <c r="L66" s="284"/>
      <c r="M66" s="284"/>
      <c r="N66" s="284"/>
      <c r="O66" s="284"/>
      <c r="P66" s="284"/>
      <c r="Q66" s="273"/>
      <c r="R66" s="273"/>
      <c r="S66" s="276">
        <f t="shared" si="2"/>
        <v>0</v>
      </c>
      <c r="U66" s="47"/>
    </row>
    <row r="67" spans="1:21" ht="21.75" customHeight="1" hidden="1">
      <c r="A67" s="350" t="s">
        <v>102</v>
      </c>
      <c r="B67" s="351">
        <v>7610</v>
      </c>
      <c r="C67" s="352" t="s">
        <v>604</v>
      </c>
      <c r="D67" s="353" t="s">
        <v>382</v>
      </c>
      <c r="E67" s="269" t="s">
        <v>382</v>
      </c>
      <c r="F67" s="336"/>
      <c r="G67" s="295"/>
      <c r="H67" s="442"/>
      <c r="I67" s="442"/>
      <c r="J67" s="442"/>
      <c r="K67" s="355"/>
      <c r="L67" s="442"/>
      <c r="M67" s="442"/>
      <c r="N67" s="442"/>
      <c r="O67" s="442"/>
      <c r="P67" s="442"/>
      <c r="Q67" s="354"/>
      <c r="R67" s="354"/>
      <c r="S67" s="276">
        <f t="shared" si="2"/>
        <v>0</v>
      </c>
      <c r="U67" s="47"/>
    </row>
    <row r="68" spans="1:21" ht="21.75" customHeight="1" hidden="1">
      <c r="A68" s="350"/>
      <c r="B68" s="351"/>
      <c r="C68" s="352"/>
      <c r="D68" s="353"/>
      <c r="E68" s="356"/>
      <c r="F68" s="336"/>
      <c r="G68" s="295"/>
      <c r="H68" s="442"/>
      <c r="I68" s="442"/>
      <c r="J68" s="442"/>
      <c r="K68" s="294"/>
      <c r="L68" s="295"/>
      <c r="M68" s="295"/>
      <c r="N68" s="295"/>
      <c r="O68" s="295"/>
      <c r="P68" s="295"/>
      <c r="Q68" s="354"/>
      <c r="R68" s="354"/>
      <c r="S68" s="276">
        <f t="shared" si="2"/>
        <v>0</v>
      </c>
      <c r="U68" s="47"/>
    </row>
    <row r="69" spans="1:21" ht="39.75" customHeight="1" hidden="1">
      <c r="A69" s="350" t="s">
        <v>2</v>
      </c>
      <c r="B69" s="351">
        <v>8110</v>
      </c>
      <c r="C69" s="352" t="s">
        <v>619</v>
      </c>
      <c r="D69" s="353"/>
      <c r="E69" s="269" t="s">
        <v>3</v>
      </c>
      <c r="F69" s="336"/>
      <c r="G69" s="295"/>
      <c r="H69" s="442"/>
      <c r="I69" s="442"/>
      <c r="J69" s="442"/>
      <c r="K69" s="355"/>
      <c r="L69" s="442"/>
      <c r="M69" s="442"/>
      <c r="N69" s="442"/>
      <c r="O69" s="442"/>
      <c r="P69" s="442"/>
      <c r="Q69" s="354"/>
      <c r="R69" s="354"/>
      <c r="S69" s="276">
        <f t="shared" si="2"/>
        <v>0</v>
      </c>
      <c r="U69" s="47"/>
    </row>
    <row r="70" spans="1:21" ht="21" customHeight="1" hidden="1">
      <c r="A70" s="267" t="s">
        <v>95</v>
      </c>
      <c r="B70" s="319" t="s">
        <v>96</v>
      </c>
      <c r="C70" s="319" t="s">
        <v>619</v>
      </c>
      <c r="D70" s="319"/>
      <c r="E70" s="314" t="s">
        <v>97</v>
      </c>
      <c r="F70" s="336"/>
      <c r="G70" s="295"/>
      <c r="H70" s="295"/>
      <c r="I70" s="295"/>
      <c r="J70" s="295"/>
      <c r="K70" s="274"/>
      <c r="L70" s="284"/>
      <c r="M70" s="299"/>
      <c r="N70" s="284"/>
      <c r="O70" s="284"/>
      <c r="P70" s="284"/>
      <c r="Q70" s="273"/>
      <c r="R70" s="273"/>
      <c r="S70" s="276">
        <f t="shared" si="2"/>
        <v>0</v>
      </c>
      <c r="U70" s="47"/>
    </row>
    <row r="71" spans="1:21" ht="38.25" customHeight="1" hidden="1">
      <c r="A71" s="267" t="s">
        <v>435</v>
      </c>
      <c r="B71" s="268" t="s">
        <v>436</v>
      </c>
      <c r="C71" s="357" t="s">
        <v>437</v>
      </c>
      <c r="D71" s="321"/>
      <c r="E71" s="358" t="s">
        <v>439</v>
      </c>
      <c r="F71" s="336"/>
      <c r="G71" s="295"/>
      <c r="H71" s="348"/>
      <c r="I71" s="348"/>
      <c r="J71" s="348"/>
      <c r="K71" s="248"/>
      <c r="L71" s="348"/>
      <c r="M71" s="348"/>
      <c r="N71" s="348"/>
      <c r="O71" s="348"/>
      <c r="P71" s="348"/>
      <c r="Q71" s="359"/>
      <c r="R71" s="359"/>
      <c r="S71" s="276">
        <f t="shared" si="2"/>
        <v>0</v>
      </c>
      <c r="U71" s="47"/>
    </row>
    <row r="72" spans="1:21" ht="26.25" customHeight="1" hidden="1">
      <c r="A72" s="267" t="s">
        <v>383</v>
      </c>
      <c r="B72" s="268" t="s">
        <v>549</v>
      </c>
      <c r="C72" s="268" t="s">
        <v>317</v>
      </c>
      <c r="D72" s="321"/>
      <c r="E72" s="269" t="s">
        <v>314</v>
      </c>
      <c r="F72" s="360"/>
      <c r="G72" s="361"/>
      <c r="H72" s="361"/>
      <c r="I72" s="361"/>
      <c r="J72" s="361"/>
      <c r="K72" s="362"/>
      <c r="L72" s="361"/>
      <c r="M72" s="361"/>
      <c r="N72" s="361"/>
      <c r="O72" s="361"/>
      <c r="P72" s="361"/>
      <c r="Q72" s="362"/>
      <c r="R72" s="362"/>
      <c r="S72" s="276">
        <f t="shared" si="2"/>
        <v>0</v>
      </c>
      <c r="U72" s="47"/>
    </row>
    <row r="73" spans="1:21" ht="35.25" customHeight="1" hidden="1">
      <c r="A73" s="267"/>
      <c r="B73" s="297"/>
      <c r="C73" s="363"/>
      <c r="D73" s="363"/>
      <c r="E73" s="364"/>
      <c r="F73" s="365"/>
      <c r="G73" s="366"/>
      <c r="H73" s="271"/>
      <c r="I73" s="271"/>
      <c r="J73" s="271"/>
      <c r="K73" s="270"/>
      <c r="L73" s="271"/>
      <c r="M73" s="446"/>
      <c r="N73" s="271"/>
      <c r="O73" s="271"/>
      <c r="P73" s="271"/>
      <c r="Q73" s="272"/>
      <c r="R73" s="272"/>
      <c r="S73" s="276">
        <f t="shared" si="2"/>
        <v>0</v>
      </c>
      <c r="U73" s="47"/>
    </row>
    <row r="74" spans="1:21" ht="57.75" customHeight="1" hidden="1">
      <c r="A74" s="267"/>
      <c r="B74" s="297" t="s">
        <v>255</v>
      </c>
      <c r="C74" s="363"/>
      <c r="D74" s="363"/>
      <c r="E74" s="269"/>
      <c r="F74" s="365"/>
      <c r="G74" s="366"/>
      <c r="H74" s="271"/>
      <c r="I74" s="271"/>
      <c r="J74" s="271"/>
      <c r="K74" s="270"/>
      <c r="L74" s="271"/>
      <c r="M74" s="446"/>
      <c r="N74" s="271"/>
      <c r="O74" s="271"/>
      <c r="P74" s="271"/>
      <c r="Q74" s="272"/>
      <c r="R74" s="272"/>
      <c r="S74" s="276">
        <f t="shared" si="2"/>
        <v>0</v>
      </c>
      <c r="U74" s="47"/>
    </row>
    <row r="75" spans="1:21" ht="23.25" customHeight="1" hidden="1">
      <c r="A75" s="267"/>
      <c r="B75" s="297"/>
      <c r="C75" s="363"/>
      <c r="D75" s="363"/>
      <c r="E75" s="318"/>
      <c r="F75" s="365"/>
      <c r="G75" s="366"/>
      <c r="H75" s="271"/>
      <c r="I75" s="271"/>
      <c r="J75" s="271"/>
      <c r="K75" s="367"/>
      <c r="L75" s="447"/>
      <c r="M75" s="446"/>
      <c r="N75" s="271"/>
      <c r="O75" s="271"/>
      <c r="P75" s="271"/>
      <c r="Q75" s="272"/>
      <c r="R75" s="272"/>
      <c r="S75" s="276">
        <f t="shared" si="2"/>
        <v>0</v>
      </c>
      <c r="U75" s="47"/>
    </row>
    <row r="76" spans="1:21" ht="52.5" customHeight="1" hidden="1">
      <c r="A76" s="267"/>
      <c r="B76" s="297"/>
      <c r="C76" s="363"/>
      <c r="D76" s="363"/>
      <c r="E76" s="340"/>
      <c r="F76" s="368"/>
      <c r="G76" s="369"/>
      <c r="H76" s="271"/>
      <c r="I76" s="271"/>
      <c r="J76" s="271"/>
      <c r="K76" s="370"/>
      <c r="L76" s="448"/>
      <c r="M76" s="446"/>
      <c r="N76" s="271"/>
      <c r="O76" s="271"/>
      <c r="P76" s="449"/>
      <c r="Q76" s="371"/>
      <c r="R76" s="371"/>
      <c r="S76" s="276">
        <f t="shared" si="2"/>
        <v>0</v>
      </c>
      <c r="U76" s="47"/>
    </row>
    <row r="77" spans="1:21" ht="29.25" customHeight="1" hidden="1">
      <c r="A77" s="296" t="s">
        <v>213</v>
      </c>
      <c r="B77" s="332"/>
      <c r="C77" s="332"/>
      <c r="D77" s="332"/>
      <c r="E77" s="372" t="s">
        <v>203</v>
      </c>
      <c r="F77" s="336"/>
      <c r="G77" s="295"/>
      <c r="H77" s="295"/>
      <c r="I77" s="295"/>
      <c r="J77" s="295"/>
      <c r="K77" s="294"/>
      <c r="L77" s="295"/>
      <c r="M77" s="295"/>
      <c r="N77" s="295"/>
      <c r="O77" s="295"/>
      <c r="P77" s="295"/>
      <c r="Q77" s="294"/>
      <c r="R77" s="294"/>
      <c r="S77" s="276">
        <f t="shared" si="2"/>
        <v>0</v>
      </c>
      <c r="U77" s="47"/>
    </row>
    <row r="78" spans="1:21" ht="31.5" customHeight="1" hidden="1">
      <c r="A78" s="296" t="s">
        <v>214</v>
      </c>
      <c r="B78" s="338">
        <v>2010</v>
      </c>
      <c r="C78" s="332" t="s">
        <v>287</v>
      </c>
      <c r="D78" s="332" t="s">
        <v>287</v>
      </c>
      <c r="E78" s="314" t="s">
        <v>76</v>
      </c>
      <c r="F78" s="278"/>
      <c r="G78" s="284"/>
      <c r="H78" s="438"/>
      <c r="I78" s="438"/>
      <c r="J78" s="438"/>
      <c r="K78" s="300"/>
      <c r="L78" s="299"/>
      <c r="M78" s="299"/>
      <c r="N78" s="438"/>
      <c r="O78" s="438"/>
      <c r="P78" s="438"/>
      <c r="Q78" s="317"/>
      <c r="R78" s="317"/>
      <c r="S78" s="276">
        <f t="shared" si="2"/>
        <v>0</v>
      </c>
      <c r="U78" s="47"/>
    </row>
    <row r="79" spans="1:21" ht="31.5" customHeight="1" hidden="1">
      <c r="A79" s="296" t="s">
        <v>214</v>
      </c>
      <c r="B79" s="338">
        <v>2010</v>
      </c>
      <c r="C79" s="332" t="s">
        <v>287</v>
      </c>
      <c r="D79" s="373"/>
      <c r="E79" s="374" t="s">
        <v>559</v>
      </c>
      <c r="F79" s="280"/>
      <c r="G79" s="436"/>
      <c r="H79" s="305"/>
      <c r="I79" s="305"/>
      <c r="J79" s="305"/>
      <c r="K79" s="304"/>
      <c r="L79" s="305"/>
      <c r="M79" s="305"/>
      <c r="N79" s="305"/>
      <c r="O79" s="305"/>
      <c r="P79" s="305"/>
      <c r="Q79" s="303"/>
      <c r="R79" s="303"/>
      <c r="S79" s="276">
        <f t="shared" si="2"/>
        <v>0</v>
      </c>
      <c r="U79" s="47"/>
    </row>
    <row r="80" spans="1:21" ht="23.25" customHeight="1" hidden="1">
      <c r="A80" s="296" t="s">
        <v>220</v>
      </c>
      <c r="B80" s="338">
        <v>2110</v>
      </c>
      <c r="C80" s="332"/>
      <c r="D80" s="313"/>
      <c r="E80" s="375" t="s">
        <v>140</v>
      </c>
      <c r="F80" s="278"/>
      <c r="G80" s="284"/>
      <c r="H80" s="284"/>
      <c r="I80" s="284"/>
      <c r="J80" s="284"/>
      <c r="K80" s="274"/>
      <c r="L80" s="284"/>
      <c r="M80" s="284"/>
      <c r="N80" s="284"/>
      <c r="O80" s="284"/>
      <c r="P80" s="284"/>
      <c r="Q80" s="274"/>
      <c r="R80" s="274"/>
      <c r="S80" s="276">
        <f t="shared" si="2"/>
        <v>0</v>
      </c>
      <c r="U80" s="47"/>
    </row>
    <row r="81" spans="1:21" ht="40.5" customHeight="1" hidden="1">
      <c r="A81" s="296" t="s">
        <v>215</v>
      </c>
      <c r="B81" s="343">
        <v>2112</v>
      </c>
      <c r="C81" s="332" t="s">
        <v>599</v>
      </c>
      <c r="D81" s="332"/>
      <c r="E81" s="376" t="s">
        <v>185</v>
      </c>
      <c r="F81" s="280"/>
      <c r="G81" s="436"/>
      <c r="H81" s="438"/>
      <c r="I81" s="438"/>
      <c r="J81" s="438"/>
      <c r="K81" s="342"/>
      <c r="L81" s="438"/>
      <c r="M81" s="299"/>
      <c r="N81" s="438"/>
      <c r="O81" s="438"/>
      <c r="P81" s="438"/>
      <c r="Q81" s="317"/>
      <c r="R81" s="317"/>
      <c r="S81" s="276">
        <f t="shared" si="2"/>
        <v>0</v>
      </c>
      <c r="U81" s="47"/>
    </row>
    <row r="82" spans="1:21" ht="40.5" customHeight="1" hidden="1">
      <c r="A82" s="296" t="s">
        <v>215</v>
      </c>
      <c r="B82" s="377">
        <v>2112</v>
      </c>
      <c r="C82" s="332" t="s">
        <v>599</v>
      </c>
      <c r="D82" s="332"/>
      <c r="E82" s="374" t="s">
        <v>212</v>
      </c>
      <c r="F82" s="280"/>
      <c r="G82" s="436"/>
      <c r="H82" s="438"/>
      <c r="I82" s="438"/>
      <c r="J82" s="438"/>
      <c r="K82" s="342"/>
      <c r="L82" s="438"/>
      <c r="M82" s="299"/>
      <c r="N82" s="438"/>
      <c r="O82" s="438"/>
      <c r="P82" s="438"/>
      <c r="Q82" s="317"/>
      <c r="R82" s="317"/>
      <c r="S82" s="276">
        <f t="shared" si="2"/>
        <v>0</v>
      </c>
      <c r="U82" s="47"/>
    </row>
    <row r="83" spans="1:21" ht="40.5" customHeight="1" hidden="1">
      <c r="A83" s="296" t="s">
        <v>438</v>
      </c>
      <c r="B83" s="377">
        <v>2113</v>
      </c>
      <c r="C83" s="332" t="s">
        <v>598</v>
      </c>
      <c r="D83" s="332"/>
      <c r="E83" s="376" t="s">
        <v>252</v>
      </c>
      <c r="F83" s="278"/>
      <c r="G83" s="284"/>
      <c r="H83" s="438"/>
      <c r="I83" s="438"/>
      <c r="J83" s="438"/>
      <c r="K83" s="342"/>
      <c r="L83" s="438"/>
      <c r="M83" s="299"/>
      <c r="N83" s="438"/>
      <c r="O83" s="438"/>
      <c r="P83" s="438"/>
      <c r="Q83" s="317"/>
      <c r="R83" s="317"/>
      <c r="S83" s="276">
        <f t="shared" si="2"/>
        <v>0</v>
      </c>
      <c r="U83" s="47"/>
    </row>
    <row r="84" spans="1:21" ht="40.5" customHeight="1" hidden="1">
      <c r="A84" s="296" t="s">
        <v>438</v>
      </c>
      <c r="B84" s="378">
        <v>2113</v>
      </c>
      <c r="C84" s="332" t="s">
        <v>598</v>
      </c>
      <c r="D84" s="332"/>
      <c r="E84" s="374" t="s">
        <v>212</v>
      </c>
      <c r="F84" s="280"/>
      <c r="G84" s="436"/>
      <c r="H84" s="305"/>
      <c r="I84" s="305"/>
      <c r="J84" s="305"/>
      <c r="K84" s="304"/>
      <c r="L84" s="305"/>
      <c r="M84" s="305"/>
      <c r="N84" s="305"/>
      <c r="O84" s="305"/>
      <c r="P84" s="305"/>
      <c r="Q84" s="303"/>
      <c r="R84" s="303"/>
      <c r="S84" s="276">
        <f t="shared" si="2"/>
        <v>0</v>
      </c>
      <c r="U84" s="47"/>
    </row>
    <row r="85" spans="1:21" ht="27" customHeight="1" hidden="1">
      <c r="A85" s="296" t="s">
        <v>216</v>
      </c>
      <c r="B85" s="332" t="s">
        <v>385</v>
      </c>
      <c r="C85" s="332"/>
      <c r="D85" s="332"/>
      <c r="E85" s="379" t="s">
        <v>396</v>
      </c>
      <c r="F85" s="336"/>
      <c r="G85" s="295"/>
      <c r="H85" s="295"/>
      <c r="I85" s="295"/>
      <c r="J85" s="295"/>
      <c r="K85" s="294"/>
      <c r="L85" s="295"/>
      <c r="M85" s="295"/>
      <c r="N85" s="295"/>
      <c r="O85" s="295"/>
      <c r="P85" s="295"/>
      <c r="Q85" s="294"/>
      <c r="R85" s="294"/>
      <c r="S85" s="276">
        <f t="shared" si="2"/>
        <v>0</v>
      </c>
      <c r="U85" s="47"/>
    </row>
    <row r="86" spans="1:21" ht="29.25" customHeight="1" hidden="1">
      <c r="A86" s="296" t="s">
        <v>217</v>
      </c>
      <c r="B86" s="343">
        <v>2142</v>
      </c>
      <c r="C86" s="302" t="s">
        <v>289</v>
      </c>
      <c r="D86" s="332"/>
      <c r="E86" s="380" t="s">
        <v>65</v>
      </c>
      <c r="F86" s="280"/>
      <c r="G86" s="436"/>
      <c r="H86" s="299"/>
      <c r="I86" s="299"/>
      <c r="J86" s="299"/>
      <c r="K86" s="342"/>
      <c r="L86" s="438"/>
      <c r="M86" s="299"/>
      <c r="N86" s="438"/>
      <c r="O86" s="438"/>
      <c r="P86" s="438"/>
      <c r="Q86" s="317"/>
      <c r="R86" s="317"/>
      <c r="S86" s="276">
        <f t="shared" si="2"/>
        <v>0</v>
      </c>
      <c r="U86" s="47"/>
    </row>
    <row r="87" spans="1:21" ht="30.75" customHeight="1" hidden="1">
      <c r="A87" s="296" t="s">
        <v>218</v>
      </c>
      <c r="B87" s="302" t="s">
        <v>386</v>
      </c>
      <c r="C87" s="302" t="s">
        <v>289</v>
      </c>
      <c r="D87" s="332"/>
      <c r="E87" s="381" t="s">
        <v>66</v>
      </c>
      <c r="F87" s="280"/>
      <c r="G87" s="436"/>
      <c r="H87" s="299"/>
      <c r="I87" s="299"/>
      <c r="J87" s="299"/>
      <c r="K87" s="342"/>
      <c r="L87" s="438"/>
      <c r="M87" s="299"/>
      <c r="N87" s="438"/>
      <c r="O87" s="438"/>
      <c r="P87" s="438"/>
      <c r="Q87" s="317"/>
      <c r="R87" s="317"/>
      <c r="S87" s="276">
        <f t="shared" si="2"/>
        <v>0</v>
      </c>
      <c r="U87" s="47"/>
    </row>
    <row r="88" spans="1:21" ht="34.5" customHeight="1" hidden="1">
      <c r="A88" s="296" t="s">
        <v>219</v>
      </c>
      <c r="B88" s="343">
        <v>2144</v>
      </c>
      <c r="C88" s="302" t="s">
        <v>289</v>
      </c>
      <c r="D88" s="332"/>
      <c r="E88" s="381" t="s">
        <v>387</v>
      </c>
      <c r="F88" s="280"/>
      <c r="G88" s="436"/>
      <c r="H88" s="299"/>
      <c r="I88" s="299"/>
      <c r="J88" s="299"/>
      <c r="K88" s="342"/>
      <c r="L88" s="438"/>
      <c r="M88" s="299"/>
      <c r="N88" s="438"/>
      <c r="O88" s="438"/>
      <c r="P88" s="438"/>
      <c r="Q88" s="317"/>
      <c r="R88" s="317"/>
      <c r="S88" s="276">
        <f t="shared" si="2"/>
        <v>0</v>
      </c>
      <c r="U88" s="47"/>
    </row>
    <row r="89" spans="1:21" ht="34.5" customHeight="1" hidden="1">
      <c r="A89" s="296" t="s">
        <v>219</v>
      </c>
      <c r="B89" s="343">
        <v>2144</v>
      </c>
      <c r="C89" s="302" t="s">
        <v>289</v>
      </c>
      <c r="D89" s="332"/>
      <c r="E89" s="374" t="s">
        <v>359</v>
      </c>
      <c r="F89" s="280"/>
      <c r="G89" s="436"/>
      <c r="H89" s="299"/>
      <c r="I89" s="299"/>
      <c r="J89" s="299"/>
      <c r="K89" s="342"/>
      <c r="L89" s="438"/>
      <c r="M89" s="299"/>
      <c r="N89" s="438"/>
      <c r="O89" s="438"/>
      <c r="P89" s="438"/>
      <c r="Q89" s="317"/>
      <c r="R89" s="317"/>
      <c r="S89" s="276">
        <f t="shared" si="2"/>
        <v>0</v>
      </c>
      <c r="U89" s="47"/>
    </row>
    <row r="90" spans="1:21" ht="30.75" customHeight="1" hidden="1">
      <c r="A90" s="296" t="s">
        <v>221</v>
      </c>
      <c r="B90" s="343">
        <v>2145</v>
      </c>
      <c r="C90" s="302" t="s">
        <v>289</v>
      </c>
      <c r="D90" s="332"/>
      <c r="E90" s="382" t="s">
        <v>582</v>
      </c>
      <c r="F90" s="280"/>
      <c r="G90" s="436"/>
      <c r="H90" s="299"/>
      <c r="I90" s="299"/>
      <c r="J90" s="299"/>
      <c r="K90" s="342"/>
      <c r="L90" s="438"/>
      <c r="M90" s="299"/>
      <c r="N90" s="438"/>
      <c r="O90" s="438"/>
      <c r="P90" s="438"/>
      <c r="Q90" s="317"/>
      <c r="R90" s="317"/>
      <c r="S90" s="276">
        <f t="shared" si="2"/>
        <v>0</v>
      </c>
      <c r="U90" s="47"/>
    </row>
    <row r="91" spans="1:21" ht="30.75" customHeight="1" hidden="1">
      <c r="A91" s="296" t="s">
        <v>223</v>
      </c>
      <c r="B91" s="343">
        <v>2146</v>
      </c>
      <c r="C91" s="302" t="s">
        <v>289</v>
      </c>
      <c r="D91" s="332"/>
      <c r="E91" s="382" t="s">
        <v>222</v>
      </c>
      <c r="F91" s="280"/>
      <c r="G91" s="436"/>
      <c r="H91" s="299"/>
      <c r="I91" s="299"/>
      <c r="J91" s="299"/>
      <c r="K91" s="342"/>
      <c r="L91" s="438"/>
      <c r="M91" s="299"/>
      <c r="N91" s="438"/>
      <c r="O91" s="438"/>
      <c r="P91" s="438"/>
      <c r="Q91" s="317"/>
      <c r="R91" s="317"/>
      <c r="S91" s="276">
        <f t="shared" si="2"/>
        <v>0</v>
      </c>
      <c r="U91" s="47"/>
    </row>
    <row r="92" spans="1:21" ht="27.75" customHeight="1" hidden="1">
      <c r="A92" s="296" t="s">
        <v>173</v>
      </c>
      <c r="B92" s="332" t="s">
        <v>388</v>
      </c>
      <c r="C92" s="332"/>
      <c r="D92" s="332" t="s">
        <v>289</v>
      </c>
      <c r="E92" s="383" t="s">
        <v>389</v>
      </c>
      <c r="F92" s="278"/>
      <c r="G92" s="284"/>
      <c r="H92" s="284"/>
      <c r="I92" s="284"/>
      <c r="J92" s="284"/>
      <c r="K92" s="274"/>
      <c r="L92" s="284"/>
      <c r="M92" s="284"/>
      <c r="N92" s="284"/>
      <c r="O92" s="284"/>
      <c r="P92" s="284"/>
      <c r="Q92" s="274"/>
      <c r="R92" s="274"/>
      <c r="S92" s="276">
        <f t="shared" si="2"/>
        <v>0</v>
      </c>
      <c r="U92" s="47"/>
    </row>
    <row r="93" spans="1:21" ht="52.5" customHeight="1" hidden="1">
      <c r="A93" s="267"/>
      <c r="B93" s="297"/>
      <c r="C93" s="363"/>
      <c r="D93" s="363"/>
      <c r="E93" s="340"/>
      <c r="F93" s="280"/>
      <c r="G93" s="436"/>
      <c r="H93" s="284"/>
      <c r="I93" s="284"/>
      <c r="J93" s="284"/>
      <c r="K93" s="384"/>
      <c r="L93" s="396"/>
      <c r="M93" s="299"/>
      <c r="N93" s="284"/>
      <c r="O93" s="284"/>
      <c r="P93" s="284"/>
      <c r="Q93" s="273"/>
      <c r="R93" s="273"/>
      <c r="S93" s="276">
        <f t="shared" si="2"/>
        <v>0</v>
      </c>
      <c r="U93" s="47"/>
    </row>
    <row r="94" spans="1:21" ht="31.5" customHeight="1" hidden="1">
      <c r="A94" s="296" t="s">
        <v>132</v>
      </c>
      <c r="B94" s="343">
        <v>2151</v>
      </c>
      <c r="C94" s="302" t="s">
        <v>289</v>
      </c>
      <c r="D94" s="363"/>
      <c r="E94" s="382" t="s">
        <v>390</v>
      </c>
      <c r="F94" s="280"/>
      <c r="G94" s="436"/>
      <c r="H94" s="436"/>
      <c r="I94" s="284"/>
      <c r="J94" s="284"/>
      <c r="K94" s="384"/>
      <c r="L94" s="396"/>
      <c r="M94" s="299"/>
      <c r="N94" s="284"/>
      <c r="O94" s="284"/>
      <c r="P94" s="284"/>
      <c r="Q94" s="273"/>
      <c r="R94" s="273"/>
      <c r="S94" s="276">
        <f t="shared" si="2"/>
        <v>0</v>
      </c>
      <c r="U94" s="47"/>
    </row>
    <row r="95" spans="1:21" ht="32.25" customHeight="1" hidden="1">
      <c r="A95" s="296" t="s">
        <v>133</v>
      </c>
      <c r="B95" s="343">
        <v>2152</v>
      </c>
      <c r="C95" s="302" t="s">
        <v>289</v>
      </c>
      <c r="D95" s="363"/>
      <c r="E95" s="382" t="s">
        <v>391</v>
      </c>
      <c r="F95" s="280"/>
      <c r="G95" s="436"/>
      <c r="H95" s="284"/>
      <c r="I95" s="284"/>
      <c r="J95" s="284"/>
      <c r="K95" s="384"/>
      <c r="L95" s="396"/>
      <c r="M95" s="299"/>
      <c r="N95" s="284"/>
      <c r="O95" s="284"/>
      <c r="P95" s="284"/>
      <c r="Q95" s="273"/>
      <c r="R95" s="273"/>
      <c r="S95" s="276">
        <f aca="true" t="shared" si="3" ref="S95:S162">SUM(F95+K95)</f>
        <v>0</v>
      </c>
      <c r="U95" s="47"/>
    </row>
    <row r="96" spans="1:21" s="243" customFormat="1" ht="45" customHeight="1" hidden="1">
      <c r="A96" s="260" t="s">
        <v>116</v>
      </c>
      <c r="B96" s="260"/>
      <c r="C96" s="260"/>
      <c r="D96" s="260"/>
      <c r="E96" s="385" t="s">
        <v>165</v>
      </c>
      <c r="F96" s="386"/>
      <c r="G96" s="386"/>
      <c r="H96" s="386"/>
      <c r="I96" s="386"/>
      <c r="J96" s="386"/>
      <c r="K96" s="386"/>
      <c r="L96" s="386"/>
      <c r="M96" s="386"/>
      <c r="N96" s="386"/>
      <c r="O96" s="386"/>
      <c r="P96" s="386"/>
      <c r="Q96" s="386">
        <f>SUM(Q97)</f>
        <v>0</v>
      </c>
      <c r="R96" s="386">
        <f>SUM(R97)</f>
        <v>0</v>
      </c>
      <c r="S96" s="276">
        <f t="shared" si="3"/>
        <v>0</v>
      </c>
      <c r="T96" s="241"/>
      <c r="U96" s="242"/>
    </row>
    <row r="97" spans="1:21" s="227" customFormat="1" ht="45.75" customHeight="1" hidden="1">
      <c r="A97" s="264" t="s">
        <v>117</v>
      </c>
      <c r="B97" s="264"/>
      <c r="C97" s="264"/>
      <c r="D97" s="264"/>
      <c r="E97" s="387" t="s">
        <v>165</v>
      </c>
      <c r="F97" s="388"/>
      <c r="G97" s="388"/>
      <c r="H97" s="388"/>
      <c r="I97" s="388"/>
      <c r="J97" s="388"/>
      <c r="K97" s="388"/>
      <c r="L97" s="388"/>
      <c r="M97" s="388"/>
      <c r="N97" s="388"/>
      <c r="O97" s="388"/>
      <c r="P97" s="388"/>
      <c r="Q97" s="388">
        <f>SUM(Q100+Q105+Q106+Q111+Q112+Q113+Q115+Q117+Q118+Q119+Q120+Q121+Q122+Q124+Q125+Q126+Q127+Q128+Q129+Q130+Q132+Q133+Q134+Q136+Q139+Q145)</f>
        <v>0</v>
      </c>
      <c r="R97" s="388">
        <f>SUM(R100+R105+R106+R111+R112+R113+R115+R117+R118+R119+R120+R121+R122+R124+R125+R126+R127+R128+R129+R130+R132+R133+R134+R136+R139+R145)</f>
        <v>0</v>
      </c>
      <c r="S97" s="276">
        <f t="shared" si="3"/>
        <v>0</v>
      </c>
      <c r="T97" s="225"/>
      <c r="U97" s="226"/>
    </row>
    <row r="98" spans="1:21" s="29" customFormat="1" ht="39.75" customHeight="1" hidden="1">
      <c r="A98" s="267" t="s">
        <v>168</v>
      </c>
      <c r="B98" s="267" t="s">
        <v>167</v>
      </c>
      <c r="C98" s="267"/>
      <c r="D98" s="267"/>
      <c r="E98" s="347" t="s">
        <v>338</v>
      </c>
      <c r="F98" s="389"/>
      <c r="G98" s="392"/>
      <c r="H98" s="392"/>
      <c r="I98" s="392"/>
      <c r="J98" s="392"/>
      <c r="K98" s="390"/>
      <c r="L98" s="392"/>
      <c r="M98" s="392"/>
      <c r="N98" s="392"/>
      <c r="O98" s="392"/>
      <c r="P98" s="392"/>
      <c r="Q98" s="390"/>
      <c r="R98" s="390"/>
      <c r="S98" s="276">
        <f t="shared" si="3"/>
        <v>0</v>
      </c>
      <c r="U98" s="47"/>
    </row>
    <row r="99" spans="1:21" s="29" customFormat="1" ht="78.75" customHeight="1" hidden="1">
      <c r="A99" s="267" t="s">
        <v>487</v>
      </c>
      <c r="B99" s="267" t="s">
        <v>608</v>
      </c>
      <c r="C99" s="267" t="s">
        <v>275</v>
      </c>
      <c r="D99" s="267"/>
      <c r="E99" s="391" t="s">
        <v>488</v>
      </c>
      <c r="F99" s="389"/>
      <c r="G99" s="392"/>
      <c r="H99" s="392"/>
      <c r="I99" s="392"/>
      <c r="J99" s="392"/>
      <c r="K99" s="390"/>
      <c r="L99" s="392"/>
      <c r="M99" s="392"/>
      <c r="N99" s="392"/>
      <c r="O99" s="392"/>
      <c r="P99" s="392"/>
      <c r="Q99" s="390"/>
      <c r="R99" s="390"/>
      <c r="S99" s="276">
        <f t="shared" si="3"/>
        <v>0</v>
      </c>
      <c r="U99" s="47"/>
    </row>
    <row r="100" spans="1:21" s="29" customFormat="1" ht="52.5" customHeight="1" hidden="1">
      <c r="A100" s="267" t="s">
        <v>118</v>
      </c>
      <c r="B100" s="268" t="s">
        <v>166</v>
      </c>
      <c r="C100" s="268" t="s">
        <v>605</v>
      </c>
      <c r="D100" s="267"/>
      <c r="E100" s="353" t="s">
        <v>160</v>
      </c>
      <c r="F100" s="336"/>
      <c r="G100" s="295"/>
      <c r="H100" s="392"/>
      <c r="I100" s="392"/>
      <c r="J100" s="392"/>
      <c r="K100" s="390"/>
      <c r="L100" s="392"/>
      <c r="M100" s="392"/>
      <c r="N100" s="392"/>
      <c r="O100" s="392"/>
      <c r="P100" s="392"/>
      <c r="Q100" s="390"/>
      <c r="R100" s="390"/>
      <c r="S100" s="276">
        <f t="shared" si="3"/>
        <v>0</v>
      </c>
      <c r="U100" s="47"/>
    </row>
    <row r="101" spans="1:21" s="29" customFormat="1" ht="261" customHeight="1" hidden="1">
      <c r="A101" s="267" t="s">
        <v>181</v>
      </c>
      <c r="B101" s="319" t="s">
        <v>169</v>
      </c>
      <c r="C101" s="319" t="s">
        <v>605</v>
      </c>
      <c r="D101" s="319"/>
      <c r="E101" s="269" t="s">
        <v>180</v>
      </c>
      <c r="F101" s="336"/>
      <c r="G101" s="295"/>
      <c r="H101" s="393"/>
      <c r="I101" s="393"/>
      <c r="J101" s="393"/>
      <c r="K101" s="394"/>
      <c r="L101" s="393"/>
      <c r="M101" s="299"/>
      <c r="N101" s="393"/>
      <c r="O101" s="393"/>
      <c r="P101" s="393"/>
      <c r="Q101" s="393"/>
      <c r="R101" s="393"/>
      <c r="S101" s="276">
        <f t="shared" si="3"/>
        <v>0</v>
      </c>
      <c r="U101" s="47"/>
    </row>
    <row r="102" spans="1:21" s="29" customFormat="1" ht="73.5" customHeight="1" hidden="1">
      <c r="A102" s="267" t="s">
        <v>183</v>
      </c>
      <c r="B102" s="319" t="s">
        <v>182</v>
      </c>
      <c r="C102" s="319" t="s">
        <v>600</v>
      </c>
      <c r="D102" s="319"/>
      <c r="E102" s="269" t="s">
        <v>192</v>
      </c>
      <c r="F102" s="336"/>
      <c r="G102" s="295"/>
      <c r="H102" s="284"/>
      <c r="I102" s="284"/>
      <c r="J102" s="284"/>
      <c r="K102" s="294"/>
      <c r="L102" s="295"/>
      <c r="M102" s="299"/>
      <c r="N102" s="284"/>
      <c r="O102" s="284"/>
      <c r="P102" s="284"/>
      <c r="Q102" s="284"/>
      <c r="R102" s="284"/>
      <c r="S102" s="276">
        <f t="shared" si="3"/>
        <v>0</v>
      </c>
      <c r="U102" s="47"/>
    </row>
    <row r="103" spans="1:21" s="29" customFormat="1" ht="135" customHeight="1" hidden="1">
      <c r="A103" s="267" t="s">
        <v>193</v>
      </c>
      <c r="B103" s="319" t="s">
        <v>194</v>
      </c>
      <c r="C103" s="319" t="s">
        <v>600</v>
      </c>
      <c r="D103" s="319"/>
      <c r="E103" s="269" t="s">
        <v>195</v>
      </c>
      <c r="F103" s="336"/>
      <c r="G103" s="295"/>
      <c r="H103" s="284"/>
      <c r="I103" s="284"/>
      <c r="J103" s="284"/>
      <c r="K103" s="294"/>
      <c r="L103" s="295"/>
      <c r="M103" s="299"/>
      <c r="N103" s="284"/>
      <c r="O103" s="284"/>
      <c r="P103" s="284"/>
      <c r="Q103" s="284"/>
      <c r="R103" s="284"/>
      <c r="S103" s="276">
        <f t="shared" si="3"/>
        <v>0</v>
      </c>
      <c r="U103" s="47"/>
    </row>
    <row r="104" spans="1:21" s="29" customFormat="1" ht="33" customHeight="1" hidden="1">
      <c r="A104" s="267" t="s">
        <v>196</v>
      </c>
      <c r="B104" s="319" t="s">
        <v>197</v>
      </c>
      <c r="C104" s="319" t="s">
        <v>600</v>
      </c>
      <c r="D104" s="319"/>
      <c r="E104" s="314" t="s">
        <v>198</v>
      </c>
      <c r="F104" s="336"/>
      <c r="G104" s="295"/>
      <c r="H104" s="284"/>
      <c r="I104" s="284"/>
      <c r="J104" s="284"/>
      <c r="K104" s="294"/>
      <c r="L104" s="295"/>
      <c r="M104" s="299"/>
      <c r="N104" s="284"/>
      <c r="O104" s="284"/>
      <c r="P104" s="284"/>
      <c r="Q104" s="284"/>
      <c r="R104" s="284"/>
      <c r="S104" s="276">
        <f t="shared" si="3"/>
        <v>0</v>
      </c>
      <c r="U104" s="47"/>
    </row>
    <row r="105" spans="1:21" s="29" customFormat="1" ht="43.5" customHeight="1" hidden="1">
      <c r="A105" s="267" t="s">
        <v>119</v>
      </c>
      <c r="B105" s="268" t="s">
        <v>169</v>
      </c>
      <c r="C105" s="268" t="s">
        <v>608</v>
      </c>
      <c r="D105" s="268"/>
      <c r="E105" s="269" t="s">
        <v>199</v>
      </c>
      <c r="F105" s="336"/>
      <c r="G105" s="295"/>
      <c r="H105" s="284"/>
      <c r="I105" s="284"/>
      <c r="J105" s="284"/>
      <c r="K105" s="294"/>
      <c r="L105" s="295"/>
      <c r="M105" s="299"/>
      <c r="N105" s="284"/>
      <c r="O105" s="284"/>
      <c r="P105" s="284"/>
      <c r="Q105" s="284"/>
      <c r="R105" s="284"/>
      <c r="S105" s="276">
        <f t="shared" si="3"/>
        <v>0</v>
      </c>
      <c r="U105" s="47"/>
    </row>
    <row r="106" spans="1:21" s="29" customFormat="1" ht="58.5" customHeight="1" hidden="1">
      <c r="A106" s="267" t="s">
        <v>120</v>
      </c>
      <c r="B106" s="319" t="s">
        <v>200</v>
      </c>
      <c r="C106" s="319" t="s">
        <v>605</v>
      </c>
      <c r="D106" s="319"/>
      <c r="E106" s="353" t="s">
        <v>161</v>
      </c>
      <c r="F106" s="336"/>
      <c r="G106" s="295"/>
      <c r="H106" s="284"/>
      <c r="I106" s="284"/>
      <c r="J106" s="284"/>
      <c r="K106" s="294"/>
      <c r="L106" s="295"/>
      <c r="M106" s="299"/>
      <c r="N106" s="284"/>
      <c r="O106" s="284"/>
      <c r="P106" s="284"/>
      <c r="Q106" s="284"/>
      <c r="R106" s="284"/>
      <c r="S106" s="276">
        <f t="shared" si="3"/>
        <v>0</v>
      </c>
      <c r="U106" s="47"/>
    </row>
    <row r="107" spans="1:21" s="29" customFormat="1" ht="261" customHeight="1" hidden="1">
      <c r="A107" s="267" t="s">
        <v>202</v>
      </c>
      <c r="B107" s="319" t="s">
        <v>201</v>
      </c>
      <c r="C107" s="319" t="s">
        <v>605</v>
      </c>
      <c r="D107" s="319"/>
      <c r="E107" s="269" t="s">
        <v>205</v>
      </c>
      <c r="F107" s="336"/>
      <c r="G107" s="295"/>
      <c r="H107" s="284"/>
      <c r="I107" s="284"/>
      <c r="J107" s="284"/>
      <c r="K107" s="294"/>
      <c r="L107" s="295"/>
      <c r="M107" s="299"/>
      <c r="N107" s="284"/>
      <c r="O107" s="284"/>
      <c r="P107" s="284"/>
      <c r="Q107" s="284"/>
      <c r="R107" s="284"/>
      <c r="S107" s="276">
        <f t="shared" si="3"/>
        <v>0</v>
      </c>
      <c r="U107" s="47"/>
    </row>
    <row r="108" spans="1:21" s="29" customFormat="1" ht="72.75" customHeight="1" hidden="1">
      <c r="A108" s="267" t="s">
        <v>207</v>
      </c>
      <c r="B108" s="319" t="s">
        <v>206</v>
      </c>
      <c r="C108" s="319" t="s">
        <v>600</v>
      </c>
      <c r="D108" s="319"/>
      <c r="E108" s="318" t="s">
        <v>208</v>
      </c>
      <c r="F108" s="336"/>
      <c r="G108" s="295"/>
      <c r="H108" s="284"/>
      <c r="I108" s="284"/>
      <c r="J108" s="284"/>
      <c r="K108" s="294"/>
      <c r="L108" s="295"/>
      <c r="M108" s="299"/>
      <c r="N108" s="284"/>
      <c r="O108" s="284"/>
      <c r="P108" s="284"/>
      <c r="Q108" s="284"/>
      <c r="R108" s="284"/>
      <c r="S108" s="276">
        <f t="shared" si="3"/>
        <v>0</v>
      </c>
      <c r="U108" s="47"/>
    </row>
    <row r="109" spans="1:21" s="29" customFormat="1" ht="129.75" customHeight="1" hidden="1">
      <c r="A109" s="267" t="s">
        <v>209</v>
      </c>
      <c r="B109" s="319" t="s">
        <v>210</v>
      </c>
      <c r="C109" s="319" t="s">
        <v>600</v>
      </c>
      <c r="D109" s="319"/>
      <c r="E109" s="269" t="s">
        <v>211</v>
      </c>
      <c r="F109" s="336"/>
      <c r="G109" s="295"/>
      <c r="H109" s="284"/>
      <c r="I109" s="284"/>
      <c r="J109" s="284"/>
      <c r="K109" s="294"/>
      <c r="L109" s="295"/>
      <c r="M109" s="299"/>
      <c r="N109" s="284"/>
      <c r="O109" s="284"/>
      <c r="P109" s="284"/>
      <c r="Q109" s="284"/>
      <c r="R109" s="284"/>
      <c r="S109" s="276">
        <f t="shared" si="3"/>
        <v>0</v>
      </c>
      <c r="U109" s="47"/>
    </row>
    <row r="110" spans="1:21" s="29" customFormat="1" ht="41.25" customHeight="1" hidden="1">
      <c r="A110" s="267" t="s">
        <v>225</v>
      </c>
      <c r="B110" s="319" t="s">
        <v>226</v>
      </c>
      <c r="C110" s="319" t="s">
        <v>600</v>
      </c>
      <c r="D110" s="319"/>
      <c r="E110" s="269" t="s">
        <v>227</v>
      </c>
      <c r="F110" s="336"/>
      <c r="G110" s="295"/>
      <c r="H110" s="284"/>
      <c r="I110" s="284"/>
      <c r="J110" s="284"/>
      <c r="K110" s="294"/>
      <c r="L110" s="295"/>
      <c r="M110" s="299"/>
      <c r="N110" s="284"/>
      <c r="O110" s="284"/>
      <c r="P110" s="284"/>
      <c r="Q110" s="284"/>
      <c r="R110" s="284"/>
      <c r="S110" s="276">
        <f t="shared" si="3"/>
        <v>0</v>
      </c>
      <c r="U110" s="47"/>
    </row>
    <row r="111" spans="1:21" s="29" customFormat="1" ht="38.25" customHeight="1" hidden="1">
      <c r="A111" s="267" t="s">
        <v>121</v>
      </c>
      <c r="B111" s="319" t="s">
        <v>201</v>
      </c>
      <c r="C111" s="319" t="s">
        <v>608</v>
      </c>
      <c r="D111" s="319"/>
      <c r="E111" s="269" t="s">
        <v>228</v>
      </c>
      <c r="F111" s="336"/>
      <c r="G111" s="295"/>
      <c r="H111" s="284"/>
      <c r="I111" s="284"/>
      <c r="J111" s="284"/>
      <c r="K111" s="294"/>
      <c r="L111" s="295"/>
      <c r="M111" s="299"/>
      <c r="N111" s="284"/>
      <c r="O111" s="284"/>
      <c r="P111" s="284"/>
      <c r="Q111" s="284"/>
      <c r="R111" s="284"/>
      <c r="S111" s="276">
        <f t="shared" si="3"/>
        <v>0</v>
      </c>
      <c r="U111" s="47"/>
    </row>
    <row r="112" spans="1:21" s="29" customFormat="1" ht="43.5" customHeight="1" hidden="1">
      <c r="A112" s="267" t="s">
        <v>122</v>
      </c>
      <c r="B112" s="319" t="s">
        <v>163</v>
      </c>
      <c r="C112" s="319" t="s">
        <v>600</v>
      </c>
      <c r="D112" s="319"/>
      <c r="E112" s="314" t="s">
        <v>162</v>
      </c>
      <c r="F112" s="336"/>
      <c r="G112" s="295"/>
      <c r="H112" s="284"/>
      <c r="I112" s="284"/>
      <c r="J112" s="284"/>
      <c r="K112" s="294"/>
      <c r="L112" s="295"/>
      <c r="M112" s="299"/>
      <c r="N112" s="284"/>
      <c r="O112" s="284"/>
      <c r="P112" s="284"/>
      <c r="Q112" s="284"/>
      <c r="R112" s="284"/>
      <c r="S112" s="276">
        <f t="shared" si="3"/>
        <v>0</v>
      </c>
      <c r="U112" s="47"/>
    </row>
    <row r="113" spans="1:21" s="29" customFormat="1" ht="43.5" customHeight="1" hidden="1">
      <c r="A113" s="267"/>
      <c r="B113" s="319"/>
      <c r="C113" s="319"/>
      <c r="D113" s="395"/>
      <c r="E113" s="291"/>
      <c r="F113" s="290"/>
      <c r="G113" s="437"/>
      <c r="H113" s="284"/>
      <c r="I113" s="284"/>
      <c r="J113" s="284"/>
      <c r="K113" s="294"/>
      <c r="L113" s="295"/>
      <c r="M113" s="299"/>
      <c r="N113" s="284"/>
      <c r="O113" s="284"/>
      <c r="P113" s="284"/>
      <c r="Q113" s="284"/>
      <c r="R113" s="284"/>
      <c r="S113" s="276">
        <f t="shared" si="3"/>
        <v>0</v>
      </c>
      <c r="U113" s="47"/>
    </row>
    <row r="114" spans="1:21" s="29" customFormat="1" ht="43.5" customHeight="1" hidden="1">
      <c r="A114" s="267" t="s">
        <v>123</v>
      </c>
      <c r="B114" s="319" t="s">
        <v>229</v>
      </c>
      <c r="C114" s="319" t="s">
        <v>600</v>
      </c>
      <c r="D114" s="319"/>
      <c r="E114" s="353" t="s">
        <v>174</v>
      </c>
      <c r="F114" s="336"/>
      <c r="G114" s="295"/>
      <c r="H114" s="284"/>
      <c r="I114" s="284"/>
      <c r="J114" s="284"/>
      <c r="K114" s="294"/>
      <c r="L114" s="295"/>
      <c r="M114" s="299"/>
      <c r="N114" s="284"/>
      <c r="O114" s="284"/>
      <c r="P114" s="284"/>
      <c r="Q114" s="284"/>
      <c r="R114" s="284"/>
      <c r="S114" s="276">
        <f t="shared" si="3"/>
        <v>0</v>
      </c>
      <c r="U114" s="47"/>
    </row>
    <row r="115" spans="1:21" s="29" customFormat="1" ht="21" customHeight="1" hidden="1">
      <c r="A115" s="267" t="s">
        <v>124</v>
      </c>
      <c r="B115" s="319" t="s">
        <v>230</v>
      </c>
      <c r="C115" s="319" t="s">
        <v>300</v>
      </c>
      <c r="D115" s="319"/>
      <c r="E115" s="314" t="s">
        <v>231</v>
      </c>
      <c r="F115" s="336"/>
      <c r="G115" s="295"/>
      <c r="H115" s="284"/>
      <c r="I115" s="284"/>
      <c r="J115" s="284"/>
      <c r="K115" s="294"/>
      <c r="L115" s="295"/>
      <c r="M115" s="299"/>
      <c r="N115" s="284"/>
      <c r="O115" s="284"/>
      <c r="P115" s="284"/>
      <c r="Q115" s="284"/>
      <c r="R115" s="284"/>
      <c r="S115" s="276">
        <f t="shared" si="3"/>
        <v>0</v>
      </c>
      <c r="U115" s="47"/>
    </row>
    <row r="116" spans="1:21" s="29" customFormat="1" ht="20.25" customHeight="1" hidden="1">
      <c r="A116" s="267" t="s">
        <v>232</v>
      </c>
      <c r="B116" s="319" t="s">
        <v>233</v>
      </c>
      <c r="C116" s="319" t="s">
        <v>300</v>
      </c>
      <c r="D116" s="319"/>
      <c r="E116" s="314" t="s">
        <v>241</v>
      </c>
      <c r="F116" s="336"/>
      <c r="G116" s="295"/>
      <c r="H116" s="284"/>
      <c r="I116" s="284"/>
      <c r="J116" s="284"/>
      <c r="K116" s="294"/>
      <c r="L116" s="295"/>
      <c r="M116" s="299"/>
      <c r="N116" s="284"/>
      <c r="O116" s="284"/>
      <c r="P116" s="284"/>
      <c r="Q116" s="284"/>
      <c r="R116" s="284"/>
      <c r="S116" s="276">
        <f t="shared" si="3"/>
        <v>0</v>
      </c>
      <c r="U116" s="47"/>
    </row>
    <row r="117" spans="1:21" s="29" customFormat="1" ht="19.5" customHeight="1" hidden="1">
      <c r="A117" s="267" t="s">
        <v>489</v>
      </c>
      <c r="B117" s="319" t="s">
        <v>233</v>
      </c>
      <c r="C117" s="319" t="s">
        <v>300</v>
      </c>
      <c r="D117" s="319"/>
      <c r="E117" s="314" t="s">
        <v>490</v>
      </c>
      <c r="F117" s="336"/>
      <c r="G117" s="295"/>
      <c r="H117" s="284"/>
      <c r="I117" s="284"/>
      <c r="J117" s="284"/>
      <c r="K117" s="294"/>
      <c r="L117" s="295"/>
      <c r="M117" s="299"/>
      <c r="N117" s="284"/>
      <c r="O117" s="284"/>
      <c r="P117" s="284"/>
      <c r="Q117" s="284"/>
      <c r="R117" s="284"/>
      <c r="S117" s="276">
        <f t="shared" si="3"/>
        <v>0</v>
      </c>
      <c r="U117" s="47"/>
    </row>
    <row r="118" spans="1:21" s="29" customFormat="1" ht="18.75" customHeight="1" hidden="1">
      <c r="A118" s="267" t="s">
        <v>125</v>
      </c>
      <c r="B118" s="319" t="s">
        <v>234</v>
      </c>
      <c r="C118" s="319" t="s">
        <v>300</v>
      </c>
      <c r="D118" s="319"/>
      <c r="E118" s="314" t="s">
        <v>242</v>
      </c>
      <c r="F118" s="336"/>
      <c r="G118" s="295"/>
      <c r="H118" s="284"/>
      <c r="I118" s="284"/>
      <c r="J118" s="284"/>
      <c r="K118" s="294"/>
      <c r="L118" s="295"/>
      <c r="M118" s="299"/>
      <c r="N118" s="284"/>
      <c r="O118" s="284"/>
      <c r="P118" s="284"/>
      <c r="Q118" s="284"/>
      <c r="R118" s="284"/>
      <c r="S118" s="276">
        <f t="shared" si="3"/>
        <v>0</v>
      </c>
      <c r="U118" s="47"/>
    </row>
    <row r="119" spans="1:21" s="29" customFormat="1" ht="21" customHeight="1" hidden="1">
      <c r="A119" s="267" t="s">
        <v>126</v>
      </c>
      <c r="B119" s="319" t="s">
        <v>235</v>
      </c>
      <c r="C119" s="319" t="s">
        <v>300</v>
      </c>
      <c r="D119" s="319"/>
      <c r="E119" s="314" t="s">
        <v>243</v>
      </c>
      <c r="F119" s="336"/>
      <c r="G119" s="295"/>
      <c r="H119" s="284"/>
      <c r="I119" s="284"/>
      <c r="J119" s="284"/>
      <c r="K119" s="294"/>
      <c r="L119" s="295"/>
      <c r="M119" s="299"/>
      <c r="N119" s="284"/>
      <c r="O119" s="284"/>
      <c r="P119" s="284"/>
      <c r="Q119" s="284"/>
      <c r="R119" s="284"/>
      <c r="S119" s="276">
        <f t="shared" si="3"/>
        <v>0</v>
      </c>
      <c r="U119" s="47"/>
    </row>
    <row r="120" spans="1:21" s="29" customFormat="1" ht="23.25" customHeight="1" hidden="1">
      <c r="A120" s="267" t="s">
        <v>127</v>
      </c>
      <c r="B120" s="319" t="s">
        <v>236</v>
      </c>
      <c r="C120" s="319" t="s">
        <v>300</v>
      </c>
      <c r="D120" s="319"/>
      <c r="E120" s="314" t="s">
        <v>244</v>
      </c>
      <c r="F120" s="336"/>
      <c r="G120" s="295"/>
      <c r="H120" s="284"/>
      <c r="I120" s="284"/>
      <c r="J120" s="284"/>
      <c r="K120" s="294"/>
      <c r="L120" s="295"/>
      <c r="M120" s="299"/>
      <c r="N120" s="284"/>
      <c r="O120" s="284"/>
      <c r="P120" s="284"/>
      <c r="Q120" s="284"/>
      <c r="R120" s="284"/>
      <c r="S120" s="276">
        <f t="shared" si="3"/>
        <v>0</v>
      </c>
      <c r="U120" s="47"/>
    </row>
    <row r="121" spans="1:21" s="29" customFormat="1" ht="22.5" customHeight="1" hidden="1">
      <c r="A121" s="267" t="s">
        <v>128</v>
      </c>
      <c r="B121" s="319" t="s">
        <v>237</v>
      </c>
      <c r="C121" s="319" t="s">
        <v>300</v>
      </c>
      <c r="D121" s="319"/>
      <c r="E121" s="314" t="s">
        <v>245</v>
      </c>
      <c r="F121" s="336"/>
      <c r="G121" s="295"/>
      <c r="H121" s="284"/>
      <c r="I121" s="284"/>
      <c r="J121" s="284"/>
      <c r="K121" s="294"/>
      <c r="L121" s="295"/>
      <c r="M121" s="299"/>
      <c r="N121" s="284"/>
      <c r="O121" s="284"/>
      <c r="P121" s="284"/>
      <c r="Q121" s="284"/>
      <c r="R121" s="284"/>
      <c r="S121" s="276">
        <f t="shared" si="3"/>
        <v>0</v>
      </c>
      <c r="U121" s="47"/>
    </row>
    <row r="122" spans="1:21" s="29" customFormat="1" ht="21.75" customHeight="1" hidden="1">
      <c r="A122" s="267" t="s">
        <v>129</v>
      </c>
      <c r="B122" s="319" t="s">
        <v>238</v>
      </c>
      <c r="C122" s="319" t="s">
        <v>300</v>
      </c>
      <c r="D122" s="319"/>
      <c r="E122" s="314" t="s">
        <v>246</v>
      </c>
      <c r="F122" s="336"/>
      <c r="G122" s="295"/>
      <c r="H122" s="284"/>
      <c r="I122" s="284"/>
      <c r="J122" s="284"/>
      <c r="K122" s="294"/>
      <c r="L122" s="295"/>
      <c r="M122" s="299"/>
      <c r="N122" s="284"/>
      <c r="O122" s="284"/>
      <c r="P122" s="284"/>
      <c r="Q122" s="284"/>
      <c r="R122" s="284"/>
      <c r="S122" s="276">
        <f t="shared" si="3"/>
        <v>0</v>
      </c>
      <c r="U122" s="47"/>
    </row>
    <row r="123" spans="1:21" s="29" customFormat="1" ht="36" customHeight="1" hidden="1">
      <c r="A123" s="267"/>
      <c r="B123" s="319"/>
      <c r="C123" s="319"/>
      <c r="D123" s="319"/>
      <c r="E123" s="269"/>
      <c r="F123" s="336"/>
      <c r="G123" s="295"/>
      <c r="H123" s="284"/>
      <c r="I123" s="284"/>
      <c r="J123" s="284"/>
      <c r="K123" s="294"/>
      <c r="L123" s="295"/>
      <c r="M123" s="299"/>
      <c r="N123" s="284"/>
      <c r="O123" s="284"/>
      <c r="P123" s="284"/>
      <c r="Q123" s="284"/>
      <c r="R123" s="284"/>
      <c r="S123" s="276">
        <f t="shared" si="3"/>
        <v>0</v>
      </c>
      <c r="U123" s="47"/>
    </row>
    <row r="124" spans="1:21" s="223" customFormat="1" ht="60.75" customHeight="1">
      <c r="A124" s="267" t="s">
        <v>49</v>
      </c>
      <c r="B124" s="268" t="s">
        <v>239</v>
      </c>
      <c r="C124" s="268" t="s">
        <v>600</v>
      </c>
      <c r="D124" s="346"/>
      <c r="E124" s="269" t="s">
        <v>247</v>
      </c>
      <c r="F124" s="294">
        <v>33600</v>
      </c>
      <c r="G124" s="295">
        <v>33600</v>
      </c>
      <c r="H124" s="396"/>
      <c r="I124" s="393"/>
      <c r="J124" s="393"/>
      <c r="K124" s="384"/>
      <c r="L124" s="396"/>
      <c r="M124" s="450"/>
      <c r="N124" s="393"/>
      <c r="O124" s="393"/>
      <c r="P124" s="393"/>
      <c r="Q124" s="393"/>
      <c r="R124" s="393"/>
      <c r="S124" s="276">
        <f t="shared" si="3"/>
        <v>33600</v>
      </c>
      <c r="U124" s="224"/>
    </row>
    <row r="125" spans="1:21" s="29" customFormat="1" ht="39" customHeight="1" hidden="1">
      <c r="A125" s="267" t="s">
        <v>491</v>
      </c>
      <c r="B125" s="268" t="s">
        <v>492</v>
      </c>
      <c r="C125" s="268" t="s">
        <v>607</v>
      </c>
      <c r="D125" s="319"/>
      <c r="E125" s="269" t="s">
        <v>493</v>
      </c>
      <c r="F125" s="294"/>
      <c r="G125" s="295"/>
      <c r="H125" s="295"/>
      <c r="I125" s="284"/>
      <c r="J125" s="284"/>
      <c r="K125" s="294"/>
      <c r="L125" s="295"/>
      <c r="M125" s="299"/>
      <c r="N125" s="284"/>
      <c r="O125" s="284"/>
      <c r="P125" s="284"/>
      <c r="Q125" s="284"/>
      <c r="R125" s="284"/>
      <c r="S125" s="276">
        <f t="shared" si="3"/>
        <v>0</v>
      </c>
      <c r="U125" s="47"/>
    </row>
    <row r="126" spans="1:21" s="29" customFormat="1" ht="39" customHeight="1" hidden="1">
      <c r="A126" s="267" t="s">
        <v>494</v>
      </c>
      <c r="B126" s="268" t="s">
        <v>495</v>
      </c>
      <c r="C126" s="268" t="s">
        <v>607</v>
      </c>
      <c r="D126" s="319"/>
      <c r="E126" s="269" t="s">
        <v>496</v>
      </c>
      <c r="F126" s="294"/>
      <c r="G126" s="295"/>
      <c r="H126" s="295"/>
      <c r="I126" s="284"/>
      <c r="J126" s="284"/>
      <c r="K126" s="294"/>
      <c r="L126" s="295"/>
      <c r="M126" s="299"/>
      <c r="N126" s="284"/>
      <c r="O126" s="284"/>
      <c r="P126" s="284"/>
      <c r="Q126" s="284"/>
      <c r="R126" s="284"/>
      <c r="S126" s="276">
        <f t="shared" si="3"/>
        <v>0</v>
      </c>
      <c r="U126" s="47"/>
    </row>
    <row r="127" spans="1:21" s="29" customFormat="1" ht="39" customHeight="1" hidden="1">
      <c r="A127" s="267" t="s">
        <v>497</v>
      </c>
      <c r="B127" s="268" t="s">
        <v>498</v>
      </c>
      <c r="C127" s="268" t="s">
        <v>607</v>
      </c>
      <c r="D127" s="319"/>
      <c r="E127" s="269" t="s">
        <v>499</v>
      </c>
      <c r="F127" s="294"/>
      <c r="G127" s="295"/>
      <c r="H127" s="295"/>
      <c r="I127" s="284"/>
      <c r="J127" s="284"/>
      <c r="K127" s="294"/>
      <c r="L127" s="295"/>
      <c r="M127" s="299"/>
      <c r="N127" s="284"/>
      <c r="O127" s="284"/>
      <c r="P127" s="284"/>
      <c r="Q127" s="284"/>
      <c r="R127" s="284"/>
      <c r="S127" s="276">
        <f t="shared" si="3"/>
        <v>0</v>
      </c>
      <c r="U127" s="47"/>
    </row>
    <row r="128" spans="1:21" s="29" customFormat="1" ht="39" customHeight="1" hidden="1">
      <c r="A128" s="267" t="s">
        <v>500</v>
      </c>
      <c r="B128" s="268" t="s">
        <v>501</v>
      </c>
      <c r="C128" s="268" t="s">
        <v>300</v>
      </c>
      <c r="D128" s="319"/>
      <c r="E128" s="397" t="s">
        <v>502</v>
      </c>
      <c r="F128" s="294"/>
      <c r="G128" s="295"/>
      <c r="H128" s="295"/>
      <c r="I128" s="284"/>
      <c r="J128" s="284"/>
      <c r="K128" s="294"/>
      <c r="L128" s="295"/>
      <c r="M128" s="299"/>
      <c r="N128" s="284"/>
      <c r="O128" s="284"/>
      <c r="P128" s="284"/>
      <c r="Q128" s="284"/>
      <c r="R128" s="284"/>
      <c r="S128" s="276">
        <f t="shared" si="3"/>
        <v>0</v>
      </c>
      <c r="U128" s="47"/>
    </row>
    <row r="129" spans="1:21" s="29" customFormat="1" ht="51" customHeight="1" hidden="1">
      <c r="A129" s="267" t="s">
        <v>513</v>
      </c>
      <c r="B129" s="268" t="s">
        <v>520</v>
      </c>
      <c r="C129" s="268" t="s">
        <v>607</v>
      </c>
      <c r="D129" s="319"/>
      <c r="E129" s="269" t="s">
        <v>521</v>
      </c>
      <c r="F129" s="294"/>
      <c r="G129" s="295"/>
      <c r="H129" s="295"/>
      <c r="I129" s="284"/>
      <c r="J129" s="284"/>
      <c r="K129" s="294"/>
      <c r="L129" s="295"/>
      <c r="M129" s="299"/>
      <c r="N129" s="284"/>
      <c r="O129" s="284"/>
      <c r="P129" s="284"/>
      <c r="Q129" s="284"/>
      <c r="R129" s="284"/>
      <c r="S129" s="276">
        <f t="shared" si="3"/>
        <v>0</v>
      </c>
      <c r="U129" s="47"/>
    </row>
    <row r="130" spans="1:21" s="29" customFormat="1" ht="45" customHeight="1">
      <c r="A130" s="267" t="s">
        <v>50</v>
      </c>
      <c r="B130" s="268" t="s">
        <v>240</v>
      </c>
      <c r="C130" s="268" t="s">
        <v>605</v>
      </c>
      <c r="D130" s="346"/>
      <c r="E130" s="291" t="s">
        <v>522</v>
      </c>
      <c r="F130" s="294">
        <v>50300</v>
      </c>
      <c r="G130" s="295">
        <v>50300</v>
      </c>
      <c r="H130" s="295"/>
      <c r="I130" s="284"/>
      <c r="J130" s="284"/>
      <c r="K130" s="294"/>
      <c r="L130" s="295"/>
      <c r="M130" s="299"/>
      <c r="N130" s="284"/>
      <c r="O130" s="284"/>
      <c r="P130" s="284"/>
      <c r="Q130" s="284"/>
      <c r="R130" s="284"/>
      <c r="S130" s="276">
        <f t="shared" si="3"/>
        <v>50300</v>
      </c>
      <c r="U130" s="47"/>
    </row>
    <row r="131" spans="1:21" s="29" customFormat="1" ht="94.5" customHeight="1" hidden="1">
      <c r="A131" s="267"/>
      <c r="B131" s="268"/>
      <c r="C131" s="268"/>
      <c r="D131" s="346"/>
      <c r="E131" s="291"/>
      <c r="F131" s="294"/>
      <c r="G131" s="295"/>
      <c r="H131" s="295"/>
      <c r="I131" s="295"/>
      <c r="J131" s="295"/>
      <c r="K131" s="294"/>
      <c r="L131" s="295"/>
      <c r="M131" s="295"/>
      <c r="N131" s="295"/>
      <c r="O131" s="295"/>
      <c r="P131" s="295"/>
      <c r="Q131" s="294"/>
      <c r="R131" s="294"/>
      <c r="S131" s="435"/>
      <c r="U131" s="47"/>
    </row>
    <row r="132" spans="1:21" s="29" customFormat="1" ht="92.25" customHeight="1">
      <c r="A132" s="267" t="s">
        <v>51</v>
      </c>
      <c r="B132" s="319" t="s">
        <v>249</v>
      </c>
      <c r="C132" s="319" t="s">
        <v>606</v>
      </c>
      <c r="D132" s="319"/>
      <c r="E132" s="269" t="s">
        <v>250</v>
      </c>
      <c r="F132" s="294">
        <f>1640430+150000</f>
        <v>1790430</v>
      </c>
      <c r="G132" s="295">
        <f>1640430+150000</f>
        <v>1790430</v>
      </c>
      <c r="H132" s="295">
        <v>1403200</v>
      </c>
      <c r="I132" s="284">
        <v>59000</v>
      </c>
      <c r="J132" s="284"/>
      <c r="K132" s="294"/>
      <c r="L132" s="295"/>
      <c r="M132" s="299"/>
      <c r="N132" s="284"/>
      <c r="O132" s="284"/>
      <c r="P132" s="284"/>
      <c r="Q132" s="284"/>
      <c r="R132" s="284"/>
      <c r="S132" s="276">
        <f t="shared" si="3"/>
        <v>1790430</v>
      </c>
      <c r="U132" s="47"/>
    </row>
    <row r="133" spans="1:21" s="29" customFormat="1" ht="31.5" customHeight="1" hidden="1">
      <c r="A133" s="267" t="s">
        <v>130</v>
      </c>
      <c r="B133" s="319" t="s">
        <v>251</v>
      </c>
      <c r="C133" s="319" t="s">
        <v>607</v>
      </c>
      <c r="D133" s="319"/>
      <c r="E133" s="314" t="s">
        <v>523</v>
      </c>
      <c r="F133" s="336"/>
      <c r="G133" s="295"/>
      <c r="H133" s="284"/>
      <c r="I133" s="284"/>
      <c r="J133" s="284"/>
      <c r="K133" s="294"/>
      <c r="L133" s="295"/>
      <c r="M133" s="299"/>
      <c r="N133" s="284"/>
      <c r="O133" s="284"/>
      <c r="P133" s="284"/>
      <c r="Q133" s="284"/>
      <c r="R133" s="284"/>
      <c r="S133" s="276">
        <f t="shared" si="3"/>
        <v>0</v>
      </c>
      <c r="U133" s="47"/>
    </row>
    <row r="134" spans="1:21" s="29" customFormat="1" ht="81" customHeight="1" hidden="1">
      <c r="A134" s="267" t="s">
        <v>525</v>
      </c>
      <c r="B134" s="268" t="s">
        <v>524</v>
      </c>
      <c r="C134" s="268" t="s">
        <v>607</v>
      </c>
      <c r="D134" s="346"/>
      <c r="E134" s="269" t="s">
        <v>526</v>
      </c>
      <c r="F134" s="336"/>
      <c r="G134" s="295"/>
      <c r="H134" s="348"/>
      <c r="I134" s="348"/>
      <c r="J134" s="348"/>
      <c r="K134" s="248"/>
      <c r="L134" s="348"/>
      <c r="M134" s="348"/>
      <c r="N134" s="348"/>
      <c r="O134" s="348"/>
      <c r="P134" s="348"/>
      <c r="Q134" s="348"/>
      <c r="R134" s="348"/>
      <c r="S134" s="276">
        <f t="shared" si="3"/>
        <v>0</v>
      </c>
      <c r="U134" s="47"/>
    </row>
    <row r="135" spans="1:21" s="29" customFormat="1" ht="54.75" customHeight="1" hidden="1">
      <c r="A135" s="267" t="s">
        <v>131</v>
      </c>
      <c r="B135" s="268" t="s">
        <v>164</v>
      </c>
      <c r="C135" s="268" t="s">
        <v>607</v>
      </c>
      <c r="D135" s="319"/>
      <c r="E135" s="353" t="s">
        <v>250</v>
      </c>
      <c r="F135" s="336"/>
      <c r="G135" s="295"/>
      <c r="H135" s="284"/>
      <c r="I135" s="284"/>
      <c r="J135" s="284"/>
      <c r="K135" s="294"/>
      <c r="L135" s="295"/>
      <c r="M135" s="299"/>
      <c r="N135" s="284"/>
      <c r="O135" s="284"/>
      <c r="P135" s="284"/>
      <c r="Q135" s="284"/>
      <c r="R135" s="284"/>
      <c r="S135" s="276">
        <f t="shared" si="3"/>
        <v>0</v>
      </c>
      <c r="U135" s="47"/>
    </row>
    <row r="136" spans="1:21" s="29" customFormat="1" ht="83.25" customHeight="1" hidden="1">
      <c r="A136" s="267" t="s">
        <v>52</v>
      </c>
      <c r="B136" s="268" t="s">
        <v>253</v>
      </c>
      <c r="C136" s="268" t="s">
        <v>608</v>
      </c>
      <c r="D136" s="346"/>
      <c r="E136" s="269" t="s">
        <v>527</v>
      </c>
      <c r="F136" s="336"/>
      <c r="G136" s="295"/>
      <c r="H136" s="284"/>
      <c r="I136" s="284"/>
      <c r="J136" s="284"/>
      <c r="K136" s="294"/>
      <c r="L136" s="295"/>
      <c r="M136" s="299"/>
      <c r="N136" s="284"/>
      <c r="O136" s="284"/>
      <c r="P136" s="284"/>
      <c r="Q136" s="284"/>
      <c r="R136" s="284"/>
      <c r="S136" s="276">
        <f t="shared" si="3"/>
        <v>0</v>
      </c>
      <c r="U136" s="47"/>
    </row>
    <row r="137" spans="1:21" s="29" customFormat="1" ht="23.25" customHeight="1" hidden="1">
      <c r="A137" s="267" t="s">
        <v>529</v>
      </c>
      <c r="B137" s="346" t="s">
        <v>528</v>
      </c>
      <c r="C137" s="346"/>
      <c r="D137" s="346"/>
      <c r="E137" s="398" t="s">
        <v>254</v>
      </c>
      <c r="F137" s="286"/>
      <c r="G137" s="348"/>
      <c r="H137" s="348"/>
      <c r="I137" s="348"/>
      <c r="J137" s="348"/>
      <c r="K137" s="248"/>
      <c r="L137" s="348"/>
      <c r="M137" s="348"/>
      <c r="N137" s="348"/>
      <c r="O137" s="348"/>
      <c r="P137" s="348"/>
      <c r="Q137" s="248"/>
      <c r="R137" s="248"/>
      <c r="S137" s="276">
        <f t="shared" si="3"/>
        <v>0</v>
      </c>
      <c r="U137" s="47"/>
    </row>
    <row r="138" spans="1:21" s="29" customFormat="1" ht="35.25" customHeight="1" hidden="1">
      <c r="A138" s="267" t="s">
        <v>530</v>
      </c>
      <c r="B138" s="319" t="s">
        <v>531</v>
      </c>
      <c r="C138" s="319" t="s">
        <v>605</v>
      </c>
      <c r="D138" s="319"/>
      <c r="E138" s="269" t="s">
        <v>532</v>
      </c>
      <c r="F138" s="336"/>
      <c r="G138" s="295"/>
      <c r="H138" s="284"/>
      <c r="I138" s="284"/>
      <c r="J138" s="284"/>
      <c r="K138" s="294"/>
      <c r="L138" s="295"/>
      <c r="M138" s="299"/>
      <c r="N138" s="284"/>
      <c r="O138" s="284"/>
      <c r="P138" s="284"/>
      <c r="Q138" s="284"/>
      <c r="R138" s="284"/>
      <c r="S138" s="276">
        <f t="shared" si="3"/>
        <v>0</v>
      </c>
      <c r="U138" s="47"/>
    </row>
    <row r="139" spans="1:21" s="29" customFormat="1" ht="130.5" customHeight="1" hidden="1">
      <c r="A139" s="267" t="s">
        <v>184</v>
      </c>
      <c r="B139" s="399">
        <v>3230</v>
      </c>
      <c r="C139" s="346" t="s">
        <v>300</v>
      </c>
      <c r="D139" s="346"/>
      <c r="E139" s="400" t="s">
        <v>93</v>
      </c>
      <c r="F139" s="386"/>
      <c r="G139" s="348"/>
      <c r="H139" s="443"/>
      <c r="I139" s="392"/>
      <c r="J139" s="392"/>
      <c r="K139" s="248"/>
      <c r="L139" s="348"/>
      <c r="M139" s="451"/>
      <c r="N139" s="392"/>
      <c r="O139" s="392"/>
      <c r="P139" s="392"/>
      <c r="Q139" s="392"/>
      <c r="R139" s="392"/>
      <c r="S139" s="276">
        <f t="shared" si="3"/>
        <v>0</v>
      </c>
      <c r="U139" s="47"/>
    </row>
    <row r="140" spans="1:21" s="29" customFormat="1" ht="39" customHeight="1" hidden="1">
      <c r="A140" s="267"/>
      <c r="B140" s="319" t="s">
        <v>544</v>
      </c>
      <c r="C140" s="319"/>
      <c r="D140" s="319"/>
      <c r="E140" s="269" t="s">
        <v>545</v>
      </c>
      <c r="F140" s="336"/>
      <c r="G140" s="295"/>
      <c r="H140" s="284"/>
      <c r="I140" s="284"/>
      <c r="J140" s="284"/>
      <c r="K140" s="294"/>
      <c r="L140" s="295"/>
      <c r="M140" s="299"/>
      <c r="N140" s="284"/>
      <c r="O140" s="284"/>
      <c r="P140" s="284"/>
      <c r="Q140" s="284"/>
      <c r="R140" s="284"/>
      <c r="S140" s="276">
        <f t="shared" si="3"/>
        <v>0</v>
      </c>
      <c r="U140" s="47"/>
    </row>
    <row r="141" spans="1:21" s="29" customFormat="1" ht="39.75" customHeight="1" hidden="1">
      <c r="A141" s="267"/>
      <c r="B141" s="319" t="s">
        <v>613</v>
      </c>
      <c r="C141" s="319" t="s">
        <v>605</v>
      </c>
      <c r="D141" s="319"/>
      <c r="E141" s="269" t="s">
        <v>614</v>
      </c>
      <c r="F141" s="336"/>
      <c r="G141" s="295"/>
      <c r="H141" s="284"/>
      <c r="I141" s="284"/>
      <c r="J141" s="284"/>
      <c r="K141" s="294"/>
      <c r="L141" s="295"/>
      <c r="M141" s="299"/>
      <c r="N141" s="284"/>
      <c r="O141" s="284"/>
      <c r="P141" s="284"/>
      <c r="Q141" s="284"/>
      <c r="R141" s="284"/>
      <c r="S141" s="276">
        <f t="shared" si="3"/>
        <v>0</v>
      </c>
      <c r="U141" s="47"/>
    </row>
    <row r="142" spans="1:21" s="29" customFormat="1" ht="27.75" customHeight="1" hidden="1">
      <c r="A142" s="267"/>
      <c r="B142" s="319"/>
      <c r="C142" s="319"/>
      <c r="D142" s="319"/>
      <c r="E142" s="401" t="s">
        <v>587</v>
      </c>
      <c r="F142" s="280"/>
      <c r="G142" s="436"/>
      <c r="H142" s="284"/>
      <c r="I142" s="284"/>
      <c r="J142" s="284"/>
      <c r="K142" s="294"/>
      <c r="L142" s="295"/>
      <c r="M142" s="299"/>
      <c r="N142" s="284"/>
      <c r="O142" s="284"/>
      <c r="P142" s="284"/>
      <c r="Q142" s="284"/>
      <c r="R142" s="284"/>
      <c r="S142" s="276">
        <f t="shared" si="3"/>
        <v>0</v>
      </c>
      <c r="U142" s="47"/>
    </row>
    <row r="143" spans="1:21" s="259" customFormat="1" ht="39" customHeight="1">
      <c r="A143" s="268" t="s">
        <v>61</v>
      </c>
      <c r="B143" s="268" t="s">
        <v>62</v>
      </c>
      <c r="C143" s="268" t="s">
        <v>63</v>
      </c>
      <c r="D143" s="268"/>
      <c r="E143" s="402" t="s">
        <v>64</v>
      </c>
      <c r="F143" s="294">
        <v>36600</v>
      </c>
      <c r="G143" s="295">
        <v>36600</v>
      </c>
      <c r="H143" s="295">
        <v>30000</v>
      </c>
      <c r="I143" s="295"/>
      <c r="J143" s="295"/>
      <c r="K143" s="294"/>
      <c r="L143" s="295"/>
      <c r="M143" s="299"/>
      <c r="N143" s="295"/>
      <c r="O143" s="295"/>
      <c r="P143" s="295"/>
      <c r="Q143" s="295"/>
      <c r="R143" s="295"/>
      <c r="S143" s="276">
        <f t="shared" si="3"/>
        <v>36600</v>
      </c>
      <c r="U143" s="258"/>
    </row>
    <row r="144" spans="1:21" s="259" customFormat="1" ht="39" customHeight="1" hidden="1">
      <c r="A144" s="268"/>
      <c r="B144" s="268"/>
      <c r="C144" s="268"/>
      <c r="D144" s="268"/>
      <c r="E144" s="402"/>
      <c r="F144" s="294"/>
      <c r="G144" s="295"/>
      <c r="H144" s="295"/>
      <c r="I144" s="295"/>
      <c r="J144" s="295"/>
      <c r="K144" s="294"/>
      <c r="L144" s="295"/>
      <c r="M144" s="295"/>
      <c r="N144" s="295"/>
      <c r="O144" s="295"/>
      <c r="P144" s="295"/>
      <c r="Q144" s="294"/>
      <c r="R144" s="294"/>
      <c r="S144" s="435"/>
      <c r="U144" s="258"/>
    </row>
    <row r="145" spans="1:21" s="29" customFormat="1" ht="48" customHeight="1">
      <c r="A145" s="267" t="s">
        <v>53</v>
      </c>
      <c r="B145" s="319" t="s">
        <v>533</v>
      </c>
      <c r="C145" s="319" t="s">
        <v>609</v>
      </c>
      <c r="D145" s="319"/>
      <c r="E145" s="353" t="s">
        <v>534</v>
      </c>
      <c r="F145" s="294">
        <f>30000+30000+298000</f>
        <v>358000</v>
      </c>
      <c r="G145" s="295">
        <f>30000+30000+298000</f>
        <v>358000</v>
      </c>
      <c r="H145" s="284"/>
      <c r="I145" s="284"/>
      <c r="J145" s="284"/>
      <c r="K145" s="294"/>
      <c r="L145" s="295"/>
      <c r="M145" s="299"/>
      <c r="N145" s="403"/>
      <c r="O145" s="284"/>
      <c r="P145" s="284"/>
      <c r="Q145" s="284"/>
      <c r="R145" s="284"/>
      <c r="S145" s="276">
        <f t="shared" si="3"/>
        <v>358000</v>
      </c>
      <c r="U145" s="47"/>
    </row>
    <row r="146" spans="1:21" s="29" customFormat="1" ht="62.25" customHeight="1" hidden="1">
      <c r="A146" s="267"/>
      <c r="B146" s="319"/>
      <c r="C146" s="319"/>
      <c r="D146" s="319"/>
      <c r="E146" s="402"/>
      <c r="F146" s="404"/>
      <c r="G146" s="405"/>
      <c r="H146" s="271"/>
      <c r="I146" s="271"/>
      <c r="J146" s="271"/>
      <c r="K146" s="406"/>
      <c r="L146" s="452"/>
      <c r="M146" s="446"/>
      <c r="N146" s="407"/>
      <c r="O146" s="271"/>
      <c r="P146" s="271"/>
      <c r="Q146" s="271"/>
      <c r="R146" s="271"/>
      <c r="S146" s="276">
        <f t="shared" si="3"/>
        <v>0</v>
      </c>
      <c r="U146" s="47"/>
    </row>
    <row r="147" spans="1:21" s="233" customFormat="1" ht="23.25" customHeight="1" hidden="1">
      <c r="A147" s="260" t="s">
        <v>84</v>
      </c>
      <c r="B147" s="408"/>
      <c r="C147" s="408"/>
      <c r="D147" s="408" t="s">
        <v>308</v>
      </c>
      <c r="E147" s="409" t="s">
        <v>392</v>
      </c>
      <c r="F147" s="286"/>
      <c r="G147" s="386"/>
      <c r="H147" s="386"/>
      <c r="I147" s="386"/>
      <c r="J147" s="386"/>
      <c r="K147" s="286"/>
      <c r="L147" s="386"/>
      <c r="M147" s="386"/>
      <c r="N147" s="386"/>
      <c r="O147" s="386"/>
      <c r="P147" s="386"/>
      <c r="Q147" s="286">
        <f>SUM(Q154)</f>
        <v>0</v>
      </c>
      <c r="R147" s="286">
        <f>SUM(R154)</f>
        <v>0</v>
      </c>
      <c r="S147" s="276">
        <f t="shared" si="3"/>
        <v>0</v>
      </c>
      <c r="U147" s="235"/>
    </row>
    <row r="148" spans="1:21" s="233" customFormat="1" ht="22.5" customHeight="1" hidden="1">
      <c r="A148" s="260"/>
      <c r="B148" s="410"/>
      <c r="C148" s="410"/>
      <c r="D148" s="410"/>
      <c r="E148" s="411"/>
      <c r="F148" s="336"/>
      <c r="G148" s="388"/>
      <c r="H148" s="388"/>
      <c r="I148" s="388"/>
      <c r="J148" s="388"/>
      <c r="K148" s="336"/>
      <c r="L148" s="388"/>
      <c r="M148" s="388"/>
      <c r="N148" s="388"/>
      <c r="O148" s="388"/>
      <c r="P148" s="388"/>
      <c r="Q148" s="336"/>
      <c r="R148" s="336"/>
      <c r="S148" s="276">
        <f t="shared" si="3"/>
        <v>0</v>
      </c>
      <c r="U148" s="235"/>
    </row>
    <row r="149" spans="1:21" s="233" customFormat="1" ht="22.5" customHeight="1" hidden="1">
      <c r="A149" s="260"/>
      <c r="B149" s="410"/>
      <c r="C149" s="410"/>
      <c r="D149" s="410"/>
      <c r="E149" s="412"/>
      <c r="F149" s="336"/>
      <c r="G149" s="388"/>
      <c r="H149" s="388"/>
      <c r="I149" s="388"/>
      <c r="J149" s="388"/>
      <c r="K149" s="336"/>
      <c r="L149" s="388"/>
      <c r="M149" s="388"/>
      <c r="N149" s="388"/>
      <c r="O149" s="388"/>
      <c r="P149" s="388"/>
      <c r="Q149" s="336"/>
      <c r="R149" s="336"/>
      <c r="S149" s="276">
        <f t="shared" si="3"/>
        <v>0</v>
      </c>
      <c r="U149" s="235"/>
    </row>
    <row r="150" spans="1:21" s="233" customFormat="1" ht="21.75" customHeight="1" hidden="1">
      <c r="A150" s="260"/>
      <c r="B150" s="410">
        <v>110103</v>
      </c>
      <c r="C150" s="410"/>
      <c r="D150" s="410" t="s">
        <v>269</v>
      </c>
      <c r="E150" s="335" t="s">
        <v>309</v>
      </c>
      <c r="F150" s="336"/>
      <c r="G150" s="388"/>
      <c r="H150" s="388"/>
      <c r="I150" s="388"/>
      <c r="J150" s="388"/>
      <c r="K150" s="336"/>
      <c r="L150" s="388"/>
      <c r="M150" s="388"/>
      <c r="N150" s="388"/>
      <c r="O150" s="388"/>
      <c r="P150" s="388"/>
      <c r="Q150" s="336"/>
      <c r="R150" s="336"/>
      <c r="S150" s="276">
        <f t="shared" si="3"/>
        <v>0</v>
      </c>
      <c r="U150" s="235"/>
    </row>
    <row r="151" spans="1:21" s="233" customFormat="1" ht="24" customHeight="1" hidden="1">
      <c r="A151" s="260"/>
      <c r="B151" s="410" t="s">
        <v>310</v>
      </c>
      <c r="C151" s="410"/>
      <c r="D151" s="410"/>
      <c r="E151" s="413" t="s">
        <v>270</v>
      </c>
      <c r="F151" s="336"/>
      <c r="G151" s="388"/>
      <c r="H151" s="388"/>
      <c r="I151" s="388"/>
      <c r="J151" s="388"/>
      <c r="K151" s="336"/>
      <c r="L151" s="388"/>
      <c r="M151" s="388"/>
      <c r="N151" s="388"/>
      <c r="O151" s="388"/>
      <c r="P151" s="388"/>
      <c r="Q151" s="336"/>
      <c r="R151" s="336"/>
      <c r="S151" s="276">
        <f t="shared" si="3"/>
        <v>0</v>
      </c>
      <c r="U151" s="235"/>
    </row>
    <row r="152" spans="1:21" s="233" customFormat="1" ht="20.25" customHeight="1" hidden="1">
      <c r="A152" s="260"/>
      <c r="B152" s="410"/>
      <c r="C152" s="410"/>
      <c r="D152" s="410"/>
      <c r="E152" s="413" t="s">
        <v>373</v>
      </c>
      <c r="F152" s="336"/>
      <c r="G152" s="388"/>
      <c r="H152" s="388"/>
      <c r="I152" s="388"/>
      <c r="J152" s="388"/>
      <c r="K152" s="336"/>
      <c r="L152" s="388"/>
      <c r="M152" s="388"/>
      <c r="N152" s="388"/>
      <c r="O152" s="388"/>
      <c r="P152" s="388"/>
      <c r="Q152" s="336"/>
      <c r="R152" s="336"/>
      <c r="S152" s="276">
        <f t="shared" si="3"/>
        <v>0</v>
      </c>
      <c r="U152" s="235"/>
    </row>
    <row r="153" spans="1:21" s="233" customFormat="1" ht="39.75" customHeight="1" hidden="1">
      <c r="A153" s="260"/>
      <c r="B153" s="410" t="s">
        <v>310</v>
      </c>
      <c r="C153" s="410"/>
      <c r="D153" s="410"/>
      <c r="E153" s="413" t="s">
        <v>397</v>
      </c>
      <c r="F153" s="336"/>
      <c r="G153" s="388"/>
      <c r="H153" s="388"/>
      <c r="I153" s="388"/>
      <c r="J153" s="388"/>
      <c r="K153" s="336"/>
      <c r="L153" s="388"/>
      <c r="M153" s="388"/>
      <c r="N153" s="388"/>
      <c r="O153" s="388"/>
      <c r="P153" s="388"/>
      <c r="Q153" s="336"/>
      <c r="R153" s="336"/>
      <c r="S153" s="276">
        <f t="shared" si="3"/>
        <v>0</v>
      </c>
      <c r="U153" s="235"/>
    </row>
    <row r="154" spans="1:21" s="233" customFormat="1" ht="22.5" customHeight="1" hidden="1">
      <c r="A154" s="260" t="s">
        <v>85</v>
      </c>
      <c r="B154" s="410"/>
      <c r="C154" s="410"/>
      <c r="D154" s="410"/>
      <c r="E154" s="409" t="s">
        <v>392</v>
      </c>
      <c r="F154" s="336"/>
      <c r="G154" s="388"/>
      <c r="H154" s="388"/>
      <c r="I154" s="388"/>
      <c r="J154" s="388"/>
      <c r="K154" s="336"/>
      <c r="L154" s="388"/>
      <c r="M154" s="388"/>
      <c r="N154" s="388"/>
      <c r="O154" s="388"/>
      <c r="P154" s="388"/>
      <c r="Q154" s="336">
        <f>SUM(Q155:Q171)</f>
        <v>0</v>
      </c>
      <c r="R154" s="336">
        <f>SUM(R155:R171)</f>
        <v>0</v>
      </c>
      <c r="S154" s="276">
        <f t="shared" si="3"/>
        <v>0</v>
      </c>
      <c r="U154" s="235"/>
    </row>
    <row r="155" spans="1:21" ht="75.75" customHeight="1">
      <c r="A155" s="267" t="s">
        <v>54</v>
      </c>
      <c r="B155" s="319" t="s">
        <v>103</v>
      </c>
      <c r="C155" s="321" t="s">
        <v>269</v>
      </c>
      <c r="D155" s="321"/>
      <c r="E155" s="269" t="s">
        <v>104</v>
      </c>
      <c r="F155" s="274">
        <v>50000</v>
      </c>
      <c r="G155" s="284">
        <v>50000</v>
      </c>
      <c r="H155" s="284"/>
      <c r="I155" s="284"/>
      <c r="J155" s="284"/>
      <c r="K155" s="274"/>
      <c r="L155" s="284"/>
      <c r="M155" s="299"/>
      <c r="N155" s="284"/>
      <c r="O155" s="284"/>
      <c r="P155" s="284"/>
      <c r="Q155" s="273"/>
      <c r="R155" s="273"/>
      <c r="S155" s="276">
        <f t="shared" si="3"/>
        <v>50000</v>
      </c>
      <c r="U155" s="47"/>
    </row>
    <row r="156" spans="1:21" ht="24.75" customHeight="1" hidden="1">
      <c r="A156" s="267"/>
      <c r="B156" s="321" t="s">
        <v>477</v>
      </c>
      <c r="C156" s="321"/>
      <c r="D156" s="321"/>
      <c r="E156" s="414" t="s">
        <v>478</v>
      </c>
      <c r="F156" s="274"/>
      <c r="G156" s="284"/>
      <c r="H156" s="284"/>
      <c r="I156" s="284"/>
      <c r="J156" s="284"/>
      <c r="K156" s="274"/>
      <c r="L156" s="284"/>
      <c r="M156" s="299"/>
      <c r="N156" s="284"/>
      <c r="O156" s="284"/>
      <c r="P156" s="284"/>
      <c r="Q156" s="273"/>
      <c r="R156" s="273"/>
      <c r="S156" s="276">
        <f t="shared" si="3"/>
        <v>0</v>
      </c>
      <c r="U156" s="47"/>
    </row>
    <row r="157" spans="1:21" ht="41.25" customHeight="1" hidden="1">
      <c r="A157" s="267"/>
      <c r="B157" s="321" t="s">
        <v>477</v>
      </c>
      <c r="C157" s="321"/>
      <c r="D157" s="321"/>
      <c r="E157" s="414" t="s">
        <v>479</v>
      </c>
      <c r="F157" s="274"/>
      <c r="G157" s="284"/>
      <c r="H157" s="284"/>
      <c r="I157" s="284"/>
      <c r="J157" s="284"/>
      <c r="K157" s="274"/>
      <c r="L157" s="284"/>
      <c r="M157" s="299"/>
      <c r="N157" s="284"/>
      <c r="O157" s="284"/>
      <c r="P157" s="284"/>
      <c r="Q157" s="273"/>
      <c r="R157" s="273"/>
      <c r="S157" s="276">
        <f t="shared" si="3"/>
        <v>0</v>
      </c>
      <c r="U157" s="47"/>
    </row>
    <row r="158" spans="1:21" ht="28.5" customHeight="1">
      <c r="A158" s="267" t="s">
        <v>55</v>
      </c>
      <c r="B158" s="319" t="s">
        <v>552</v>
      </c>
      <c r="C158" s="321" t="s">
        <v>105</v>
      </c>
      <c r="D158" s="321" t="s">
        <v>296</v>
      </c>
      <c r="E158" s="314" t="s">
        <v>106</v>
      </c>
      <c r="F158" s="274">
        <f>3645500+15600</f>
        <v>3661100</v>
      </c>
      <c r="G158" s="284">
        <f>3645500+15600</f>
        <v>3661100</v>
      </c>
      <c r="H158" s="284">
        <v>2642300</v>
      </c>
      <c r="I158" s="284">
        <f>334100+15600</f>
        <v>349700</v>
      </c>
      <c r="J158" s="284"/>
      <c r="K158" s="274">
        <v>5000</v>
      </c>
      <c r="L158" s="284"/>
      <c r="M158" s="299">
        <v>5000</v>
      </c>
      <c r="N158" s="284"/>
      <c r="O158" s="284"/>
      <c r="P158" s="284"/>
      <c r="Q158" s="273"/>
      <c r="R158" s="273"/>
      <c r="S158" s="276">
        <f t="shared" si="3"/>
        <v>3666100</v>
      </c>
      <c r="U158" s="47"/>
    </row>
    <row r="159" spans="1:21" ht="53.25" customHeight="1">
      <c r="A159" s="267" t="s">
        <v>56</v>
      </c>
      <c r="B159" s="319" t="s">
        <v>553</v>
      </c>
      <c r="C159" s="321" t="s">
        <v>602</v>
      </c>
      <c r="D159" s="321"/>
      <c r="E159" s="269" t="s">
        <v>107</v>
      </c>
      <c r="F159" s="274">
        <f>220000+3953100+27000</f>
        <v>4200100</v>
      </c>
      <c r="G159" s="284">
        <f>220000+3953100+27000</f>
        <v>4200100</v>
      </c>
      <c r="H159" s="284">
        <v>2484400</v>
      </c>
      <c r="I159" s="284">
        <f>711700+27000</f>
        <v>738700</v>
      </c>
      <c r="J159" s="284"/>
      <c r="K159" s="274">
        <f>80000+40500</f>
        <v>120500</v>
      </c>
      <c r="L159" s="284">
        <v>80000</v>
      </c>
      <c r="M159" s="299">
        <v>40500</v>
      </c>
      <c r="N159" s="284"/>
      <c r="O159" s="284"/>
      <c r="P159" s="284">
        <v>80000</v>
      </c>
      <c r="Q159" s="273"/>
      <c r="R159" s="273"/>
      <c r="S159" s="434">
        <f t="shared" si="3"/>
        <v>4320600</v>
      </c>
      <c r="U159" s="47"/>
    </row>
    <row r="160" spans="1:21" ht="38.25" customHeight="1" hidden="1">
      <c r="A160" s="267"/>
      <c r="B160" s="319"/>
      <c r="C160" s="321"/>
      <c r="D160" s="321"/>
      <c r="E160" s="269"/>
      <c r="F160" s="274"/>
      <c r="G160" s="284"/>
      <c r="H160" s="284"/>
      <c r="I160" s="284"/>
      <c r="J160" s="284"/>
      <c r="K160" s="274"/>
      <c r="L160" s="284"/>
      <c r="M160" s="284"/>
      <c r="N160" s="284"/>
      <c r="O160" s="284"/>
      <c r="P160" s="284"/>
      <c r="Q160" s="274"/>
      <c r="R160" s="274"/>
      <c r="S160" s="435"/>
      <c r="U160" s="47"/>
    </row>
    <row r="161" spans="1:21" ht="36" customHeight="1">
      <c r="A161" s="267" t="s">
        <v>290</v>
      </c>
      <c r="B161" s="319" t="s">
        <v>291</v>
      </c>
      <c r="C161" s="321" t="s">
        <v>271</v>
      </c>
      <c r="D161" s="321"/>
      <c r="E161" s="269" t="s">
        <v>15</v>
      </c>
      <c r="F161" s="274">
        <f>110930+5000</f>
        <v>115930</v>
      </c>
      <c r="G161" s="284">
        <f>110930+5000</f>
        <v>115930</v>
      </c>
      <c r="H161" s="284">
        <v>90930</v>
      </c>
      <c r="I161" s="284">
        <v>5000</v>
      </c>
      <c r="J161" s="284"/>
      <c r="K161" s="274"/>
      <c r="L161" s="284"/>
      <c r="M161" s="299"/>
      <c r="N161" s="284"/>
      <c r="O161" s="284"/>
      <c r="P161" s="284"/>
      <c r="Q161" s="273"/>
      <c r="R161" s="273"/>
      <c r="S161" s="276">
        <f t="shared" si="3"/>
        <v>115930</v>
      </c>
      <c r="U161" s="47"/>
    </row>
    <row r="162" spans="1:21" ht="33.75" customHeight="1">
      <c r="A162" s="267" t="s">
        <v>13</v>
      </c>
      <c r="B162" s="321" t="s">
        <v>14</v>
      </c>
      <c r="C162" s="415" t="s">
        <v>597</v>
      </c>
      <c r="D162" s="321"/>
      <c r="E162" s="269" t="s">
        <v>142</v>
      </c>
      <c r="F162" s="274">
        <f>5229200-1191600-57600-82400+238732+68000+443000</f>
        <v>4647332</v>
      </c>
      <c r="G162" s="284">
        <f>5229200-1191600-57600-82400+238732+68000+443000</f>
        <v>4647332</v>
      </c>
      <c r="H162" s="284">
        <f>4183000-976700-47200-67540+195682+55738+363000</f>
        <v>3705980</v>
      </c>
      <c r="I162" s="284">
        <v>96000</v>
      </c>
      <c r="J162" s="284"/>
      <c r="K162" s="274">
        <v>205000</v>
      </c>
      <c r="L162" s="295"/>
      <c r="M162" s="299">
        <v>205000</v>
      </c>
      <c r="N162" s="295">
        <v>159800</v>
      </c>
      <c r="O162" s="295"/>
      <c r="P162" s="295"/>
      <c r="Q162" s="345"/>
      <c r="R162" s="345"/>
      <c r="S162" s="276">
        <f t="shared" si="3"/>
        <v>4852332</v>
      </c>
      <c r="U162" s="47"/>
    </row>
    <row r="163" spans="1:21" ht="23.25" customHeight="1" hidden="1">
      <c r="A163" s="267"/>
      <c r="B163" s="319"/>
      <c r="C163" s="321"/>
      <c r="D163" s="321"/>
      <c r="E163" s="416"/>
      <c r="F163" s="278"/>
      <c r="G163" s="284"/>
      <c r="H163" s="284"/>
      <c r="I163" s="284"/>
      <c r="J163" s="284"/>
      <c r="K163" s="274"/>
      <c r="L163" s="284"/>
      <c r="M163" s="299"/>
      <c r="N163" s="284"/>
      <c r="O163" s="284"/>
      <c r="P163" s="284"/>
      <c r="Q163" s="273"/>
      <c r="R163" s="273"/>
      <c r="S163" s="276">
        <f aca="true" t="shared" si="4" ref="S163:S185">SUM(F163+K163)</f>
        <v>0</v>
      </c>
      <c r="U163" s="47"/>
    </row>
    <row r="164" spans="1:21" ht="21.75" customHeight="1" hidden="1">
      <c r="A164" s="267" t="s">
        <v>108</v>
      </c>
      <c r="B164" s="319" t="s">
        <v>109</v>
      </c>
      <c r="C164" s="321"/>
      <c r="D164" s="321" t="s">
        <v>271</v>
      </c>
      <c r="E164" s="314" t="s">
        <v>110</v>
      </c>
      <c r="F164" s="278"/>
      <c r="G164" s="284"/>
      <c r="H164" s="284"/>
      <c r="I164" s="284"/>
      <c r="J164" s="284"/>
      <c r="K164" s="274"/>
      <c r="L164" s="284"/>
      <c r="M164" s="299"/>
      <c r="N164" s="284"/>
      <c r="O164" s="284"/>
      <c r="P164" s="284"/>
      <c r="Q164" s="273"/>
      <c r="R164" s="273"/>
      <c r="S164" s="276">
        <f t="shared" si="4"/>
        <v>0</v>
      </c>
      <c r="U164" s="47"/>
    </row>
    <row r="165" spans="1:21" ht="42.75" customHeight="1" hidden="1">
      <c r="A165" s="267"/>
      <c r="B165" s="319"/>
      <c r="C165" s="321"/>
      <c r="D165" s="321"/>
      <c r="E165" s="417"/>
      <c r="F165" s="278"/>
      <c r="G165" s="284"/>
      <c r="H165" s="284"/>
      <c r="I165" s="284"/>
      <c r="J165" s="284"/>
      <c r="K165" s="274"/>
      <c r="L165" s="284"/>
      <c r="M165" s="299"/>
      <c r="N165" s="284"/>
      <c r="O165" s="284"/>
      <c r="P165" s="284"/>
      <c r="Q165" s="273"/>
      <c r="R165" s="273"/>
      <c r="S165" s="276">
        <f t="shared" si="4"/>
        <v>0</v>
      </c>
      <c r="U165" s="47"/>
    </row>
    <row r="166" spans="1:21" s="29" customFormat="1" ht="23.25" hidden="1">
      <c r="A166" s="267" t="s">
        <v>543</v>
      </c>
      <c r="B166" s="296"/>
      <c r="C166" s="418"/>
      <c r="D166" s="418" t="s">
        <v>308</v>
      </c>
      <c r="E166" s="419" t="s">
        <v>537</v>
      </c>
      <c r="F166" s="389"/>
      <c r="G166" s="392"/>
      <c r="H166" s="393"/>
      <c r="I166" s="393"/>
      <c r="J166" s="393"/>
      <c r="K166" s="274"/>
      <c r="L166" s="284"/>
      <c r="M166" s="393"/>
      <c r="N166" s="393"/>
      <c r="O166" s="393"/>
      <c r="P166" s="393"/>
      <c r="Q166" s="393"/>
      <c r="R166" s="393"/>
      <c r="S166" s="276">
        <f t="shared" si="4"/>
        <v>0</v>
      </c>
      <c r="U166" s="47"/>
    </row>
    <row r="167" spans="1:21" s="29" customFormat="1" ht="57" customHeight="1" hidden="1">
      <c r="A167" s="267"/>
      <c r="B167" s="297" t="s">
        <v>316</v>
      </c>
      <c r="C167" s="363"/>
      <c r="D167" s="363" t="s">
        <v>317</v>
      </c>
      <c r="E167" s="420" t="s">
        <v>536</v>
      </c>
      <c r="F167" s="336"/>
      <c r="G167" s="295"/>
      <c r="H167" s="393"/>
      <c r="I167" s="393"/>
      <c r="J167" s="393"/>
      <c r="K167" s="274"/>
      <c r="L167" s="393"/>
      <c r="M167" s="299"/>
      <c r="N167" s="393"/>
      <c r="O167" s="393"/>
      <c r="P167" s="393"/>
      <c r="Q167" s="393"/>
      <c r="R167" s="393"/>
      <c r="S167" s="276">
        <f t="shared" si="4"/>
        <v>0</v>
      </c>
      <c r="U167" s="47"/>
    </row>
    <row r="168" spans="1:21" s="29" customFormat="1" ht="39" customHeight="1" hidden="1">
      <c r="A168" s="267"/>
      <c r="B168" s="297" t="s">
        <v>544</v>
      </c>
      <c r="C168" s="363" t="s">
        <v>317</v>
      </c>
      <c r="D168" s="363"/>
      <c r="E168" s="282"/>
      <c r="F168" s="336"/>
      <c r="G168" s="295"/>
      <c r="H168" s="393"/>
      <c r="I168" s="295"/>
      <c r="J168" s="295"/>
      <c r="K168" s="274"/>
      <c r="L168" s="393"/>
      <c r="M168" s="299"/>
      <c r="N168" s="393"/>
      <c r="O168" s="393"/>
      <c r="P168" s="393"/>
      <c r="Q168" s="393"/>
      <c r="R168" s="393"/>
      <c r="S168" s="276">
        <f t="shared" si="4"/>
        <v>0</v>
      </c>
      <c r="U168" s="47"/>
    </row>
    <row r="169" spans="1:21" s="29" customFormat="1" ht="21.75" customHeight="1" hidden="1">
      <c r="A169" s="267"/>
      <c r="B169" s="268" t="s">
        <v>255</v>
      </c>
      <c r="C169" s="268" t="s">
        <v>317</v>
      </c>
      <c r="D169" s="321"/>
      <c r="E169" s="269"/>
      <c r="F169" s="336"/>
      <c r="G169" s="295"/>
      <c r="H169" s="393"/>
      <c r="I169" s="295"/>
      <c r="J169" s="421"/>
      <c r="K169" s="274"/>
      <c r="L169" s="453"/>
      <c r="M169" s="299"/>
      <c r="N169" s="393"/>
      <c r="O169" s="393"/>
      <c r="P169" s="393"/>
      <c r="Q169" s="393"/>
      <c r="R169" s="393"/>
      <c r="S169" s="276">
        <f t="shared" si="4"/>
        <v>0</v>
      </c>
      <c r="U169" s="47"/>
    </row>
    <row r="170" spans="1:21" s="29" customFormat="1" ht="57" customHeight="1" hidden="1">
      <c r="A170" s="267"/>
      <c r="B170" s="363"/>
      <c r="C170" s="363"/>
      <c r="D170" s="363"/>
      <c r="E170" s="422"/>
      <c r="F170" s="280"/>
      <c r="G170" s="436"/>
      <c r="H170" s="393"/>
      <c r="I170" s="295"/>
      <c r="J170" s="421"/>
      <c r="K170" s="274"/>
      <c r="L170" s="453"/>
      <c r="M170" s="299"/>
      <c r="N170" s="393"/>
      <c r="O170" s="393"/>
      <c r="P170" s="393"/>
      <c r="Q170" s="393"/>
      <c r="R170" s="393"/>
      <c r="S170" s="276">
        <f t="shared" si="4"/>
        <v>0</v>
      </c>
      <c r="U170" s="47"/>
    </row>
    <row r="171" spans="1:21" s="29" customFormat="1" ht="30.75" customHeight="1" hidden="1">
      <c r="A171" s="267" t="s">
        <v>558</v>
      </c>
      <c r="B171" s="363" t="s">
        <v>557</v>
      </c>
      <c r="C171" s="363" t="s">
        <v>271</v>
      </c>
      <c r="D171" s="363"/>
      <c r="E171" s="314" t="s">
        <v>560</v>
      </c>
      <c r="F171" s="336"/>
      <c r="G171" s="295"/>
      <c r="H171" s="295"/>
      <c r="I171" s="295"/>
      <c r="J171" s="421"/>
      <c r="K171" s="294"/>
      <c r="L171" s="454"/>
      <c r="M171" s="299"/>
      <c r="N171" s="396"/>
      <c r="O171" s="396"/>
      <c r="P171" s="396"/>
      <c r="Q171" s="396"/>
      <c r="R171" s="396"/>
      <c r="S171" s="276">
        <f t="shared" si="4"/>
        <v>0</v>
      </c>
      <c r="U171" s="47"/>
    </row>
    <row r="172" spans="1:21" s="239" customFormat="1" ht="48.75" customHeight="1" hidden="1">
      <c r="A172" s="260" t="s">
        <v>550</v>
      </c>
      <c r="B172" s="423"/>
      <c r="C172" s="423"/>
      <c r="D172" s="423"/>
      <c r="E172" s="424" t="s">
        <v>393</v>
      </c>
      <c r="F172" s="425"/>
      <c r="G172" s="444"/>
      <c r="H172" s="444"/>
      <c r="I172" s="444"/>
      <c r="J172" s="444"/>
      <c r="K172" s="425"/>
      <c r="L172" s="444"/>
      <c r="M172" s="444"/>
      <c r="N172" s="444"/>
      <c r="O172" s="444"/>
      <c r="P172" s="444"/>
      <c r="Q172" s="425">
        <f>SUM(Q173)</f>
        <v>0</v>
      </c>
      <c r="R172" s="425">
        <f>SUM(R173)</f>
        <v>0</v>
      </c>
      <c r="S172" s="276">
        <f t="shared" si="4"/>
        <v>0</v>
      </c>
      <c r="U172" s="240"/>
    </row>
    <row r="173" spans="1:21" s="239" customFormat="1" ht="42.75" customHeight="1" hidden="1">
      <c r="A173" s="264" t="s">
        <v>551</v>
      </c>
      <c r="B173" s="423"/>
      <c r="C173" s="423"/>
      <c r="D173" s="423"/>
      <c r="E173" s="426" t="s">
        <v>393</v>
      </c>
      <c r="F173" s="427"/>
      <c r="G173" s="445"/>
      <c r="H173" s="445"/>
      <c r="I173" s="445"/>
      <c r="J173" s="445"/>
      <c r="K173" s="427"/>
      <c r="L173" s="445"/>
      <c r="M173" s="445"/>
      <c r="N173" s="445"/>
      <c r="O173" s="445"/>
      <c r="P173" s="445"/>
      <c r="Q173" s="427">
        <f>SUM(Q174)</f>
        <v>0</v>
      </c>
      <c r="R173" s="427">
        <f>SUM(R174)</f>
        <v>0</v>
      </c>
      <c r="S173" s="276">
        <f t="shared" si="4"/>
        <v>0</v>
      </c>
      <c r="U173" s="240"/>
    </row>
    <row r="174" spans="1:21" s="29" customFormat="1" ht="39" customHeight="1" hidden="1">
      <c r="A174" s="267" t="s">
        <v>111</v>
      </c>
      <c r="B174" s="297" t="s">
        <v>112</v>
      </c>
      <c r="C174" s="363" t="s">
        <v>610</v>
      </c>
      <c r="D174" s="363"/>
      <c r="E174" s="283" t="s">
        <v>113</v>
      </c>
      <c r="F174" s="336"/>
      <c r="G174" s="295"/>
      <c r="H174" s="393"/>
      <c r="I174" s="295"/>
      <c r="J174" s="295"/>
      <c r="K174" s="394"/>
      <c r="L174" s="393"/>
      <c r="M174" s="299"/>
      <c r="N174" s="393"/>
      <c r="O174" s="393"/>
      <c r="P174" s="393"/>
      <c r="Q174" s="393"/>
      <c r="R174" s="393"/>
      <c r="S174" s="276">
        <f t="shared" si="4"/>
        <v>0</v>
      </c>
      <c r="U174" s="47"/>
    </row>
    <row r="175" spans="1:21" s="29" customFormat="1" ht="39" customHeight="1" hidden="1">
      <c r="A175" s="267"/>
      <c r="B175" s="297"/>
      <c r="C175" s="363"/>
      <c r="D175" s="363"/>
      <c r="E175" s="340"/>
      <c r="F175" s="365"/>
      <c r="G175" s="366"/>
      <c r="H175" s="428"/>
      <c r="I175" s="361"/>
      <c r="J175" s="361"/>
      <c r="K175" s="429"/>
      <c r="L175" s="428"/>
      <c r="M175" s="329"/>
      <c r="N175" s="428"/>
      <c r="O175" s="428"/>
      <c r="P175" s="428"/>
      <c r="Q175" s="428"/>
      <c r="R175" s="428"/>
      <c r="S175" s="276">
        <f t="shared" si="4"/>
        <v>0</v>
      </c>
      <c r="U175" s="47"/>
    </row>
    <row r="176" spans="1:21" s="227" customFormat="1" ht="22.5" customHeight="1" hidden="1">
      <c r="A176" s="260" t="s">
        <v>114</v>
      </c>
      <c r="B176" s="307"/>
      <c r="C176" s="423"/>
      <c r="D176" s="423"/>
      <c r="E176" s="430" t="s">
        <v>561</v>
      </c>
      <c r="F176" s="286"/>
      <c r="G176" s="386"/>
      <c r="H176" s="386"/>
      <c r="I176" s="386"/>
      <c r="J176" s="386"/>
      <c r="K176" s="286"/>
      <c r="L176" s="386"/>
      <c r="M176" s="386"/>
      <c r="N176" s="386"/>
      <c r="O176" s="386"/>
      <c r="P176" s="386"/>
      <c r="Q176" s="286">
        <f>SUM(Q177)</f>
        <v>0</v>
      </c>
      <c r="R176" s="286">
        <f>SUM(R177)</f>
        <v>0</v>
      </c>
      <c r="S176" s="276">
        <f t="shared" si="4"/>
        <v>0</v>
      </c>
      <c r="U176" s="235"/>
    </row>
    <row r="177" spans="1:21" s="227" customFormat="1" ht="22.5" customHeight="1" hidden="1">
      <c r="A177" s="264" t="s">
        <v>115</v>
      </c>
      <c r="B177" s="307"/>
      <c r="C177" s="423"/>
      <c r="D177" s="423"/>
      <c r="E177" s="431" t="s">
        <v>561</v>
      </c>
      <c r="F177" s="336"/>
      <c r="G177" s="388"/>
      <c r="H177" s="388"/>
      <c r="I177" s="388"/>
      <c r="J177" s="388"/>
      <c r="K177" s="336"/>
      <c r="L177" s="388"/>
      <c r="M177" s="388"/>
      <c r="N177" s="388"/>
      <c r="O177" s="388"/>
      <c r="P177" s="388"/>
      <c r="Q177" s="336">
        <f>SUM(Q185+Q182)</f>
        <v>0</v>
      </c>
      <c r="R177" s="336">
        <f>SUM(R185+R182)</f>
        <v>0</v>
      </c>
      <c r="S177" s="276">
        <f t="shared" si="4"/>
        <v>0</v>
      </c>
      <c r="U177" s="235"/>
    </row>
    <row r="178" spans="1:21" s="29" customFormat="1" ht="42" customHeight="1" hidden="1">
      <c r="A178" s="267" t="s">
        <v>394</v>
      </c>
      <c r="B178" s="297" t="s">
        <v>395</v>
      </c>
      <c r="C178" s="363" t="s">
        <v>603</v>
      </c>
      <c r="D178" s="363"/>
      <c r="E178" s="419" t="s">
        <v>67</v>
      </c>
      <c r="F178" s="336"/>
      <c r="G178" s="295"/>
      <c r="H178" s="295"/>
      <c r="I178" s="295"/>
      <c r="J178" s="295"/>
      <c r="K178" s="294"/>
      <c r="L178" s="295"/>
      <c r="M178" s="295"/>
      <c r="N178" s="295"/>
      <c r="O178" s="295"/>
      <c r="P178" s="295"/>
      <c r="Q178" s="294"/>
      <c r="R178" s="294"/>
      <c r="S178" s="276">
        <f t="shared" si="4"/>
        <v>0</v>
      </c>
      <c r="U178" s="47"/>
    </row>
    <row r="179" spans="1:21" s="29" customFormat="1" ht="49.5" customHeight="1" hidden="1">
      <c r="A179" s="267"/>
      <c r="B179" s="297"/>
      <c r="C179" s="363"/>
      <c r="D179" s="363"/>
      <c r="E179" s="432" t="s">
        <v>172</v>
      </c>
      <c r="F179" s="280"/>
      <c r="G179" s="436"/>
      <c r="H179" s="436"/>
      <c r="I179" s="436"/>
      <c r="J179" s="436"/>
      <c r="K179" s="281"/>
      <c r="L179" s="436"/>
      <c r="M179" s="436"/>
      <c r="N179" s="436"/>
      <c r="O179" s="436"/>
      <c r="P179" s="436"/>
      <c r="Q179" s="281"/>
      <c r="R179" s="281"/>
      <c r="S179" s="276">
        <f t="shared" si="4"/>
        <v>0</v>
      </c>
      <c r="U179" s="47"/>
    </row>
    <row r="180" spans="1:21" s="29" customFormat="1" ht="49.5" customHeight="1">
      <c r="A180" s="268" t="s">
        <v>175</v>
      </c>
      <c r="B180" s="297" t="s">
        <v>176</v>
      </c>
      <c r="C180" s="363" t="s">
        <v>16</v>
      </c>
      <c r="D180" s="363"/>
      <c r="E180" s="269" t="s">
        <v>17</v>
      </c>
      <c r="F180" s="294">
        <v>3134000</v>
      </c>
      <c r="G180" s="295">
        <v>3134000</v>
      </c>
      <c r="H180" s="295"/>
      <c r="I180" s="295">
        <v>161000</v>
      </c>
      <c r="J180" s="295"/>
      <c r="K180" s="294"/>
      <c r="L180" s="295"/>
      <c r="M180" s="295"/>
      <c r="N180" s="295"/>
      <c r="O180" s="295"/>
      <c r="P180" s="295"/>
      <c r="Q180" s="294"/>
      <c r="R180" s="294"/>
      <c r="S180" s="276">
        <f t="shared" si="4"/>
        <v>3134000</v>
      </c>
      <c r="U180" s="47"/>
    </row>
    <row r="181" spans="1:21" s="29" customFormat="1" ht="49.5" customHeight="1">
      <c r="A181" s="268" t="s">
        <v>177</v>
      </c>
      <c r="B181" s="297" t="s">
        <v>178</v>
      </c>
      <c r="C181" s="363" t="s">
        <v>601</v>
      </c>
      <c r="D181" s="363"/>
      <c r="E181" s="269" t="s">
        <v>179</v>
      </c>
      <c r="F181" s="294">
        <v>21000</v>
      </c>
      <c r="G181" s="295">
        <v>21000</v>
      </c>
      <c r="H181" s="295"/>
      <c r="I181" s="295"/>
      <c r="J181" s="295"/>
      <c r="K181" s="294"/>
      <c r="L181" s="295"/>
      <c r="M181" s="295"/>
      <c r="N181" s="295"/>
      <c r="O181" s="295"/>
      <c r="P181" s="295"/>
      <c r="Q181" s="294"/>
      <c r="R181" s="294"/>
      <c r="S181" s="276">
        <f t="shared" si="4"/>
        <v>21000</v>
      </c>
      <c r="U181" s="47"/>
    </row>
    <row r="182" spans="1:21" s="29" customFormat="1" ht="49.5" customHeight="1">
      <c r="A182" s="267" t="s">
        <v>58</v>
      </c>
      <c r="B182" s="297" t="s">
        <v>59</v>
      </c>
      <c r="C182" s="363" t="s">
        <v>603</v>
      </c>
      <c r="D182" s="363"/>
      <c r="E182" s="433" t="s">
        <v>60</v>
      </c>
      <c r="F182" s="294">
        <f>190000+47000+48000+3433400+1028700+1191600-40000+54075-150000+88500-253500-192000-50000-36600+57600-619150-5000</f>
        <v>4792625</v>
      </c>
      <c r="G182" s="295">
        <f>190000+47000+48000+3433400+1028700+1191600-40000+54075-150000+88500-253500-192000-50000-36600+57600-619150-5000</f>
        <v>4792625</v>
      </c>
      <c r="H182" s="396"/>
      <c r="I182" s="396"/>
      <c r="J182" s="396"/>
      <c r="K182" s="384"/>
      <c r="L182" s="396"/>
      <c r="M182" s="396"/>
      <c r="N182" s="396"/>
      <c r="O182" s="396"/>
      <c r="P182" s="396"/>
      <c r="Q182" s="384">
        <f>SUM(Q183:Q184)</f>
        <v>0</v>
      </c>
      <c r="R182" s="384">
        <f>SUM(R183:R184)</f>
        <v>0</v>
      </c>
      <c r="S182" s="276">
        <f t="shared" si="4"/>
        <v>4792625</v>
      </c>
      <c r="U182" s="47"/>
    </row>
    <row r="183" spans="1:21" s="29" customFormat="1" ht="27.75" customHeight="1" hidden="1">
      <c r="A183" s="267"/>
      <c r="B183" s="297"/>
      <c r="C183" s="363"/>
      <c r="D183" s="363"/>
      <c r="E183" s="432"/>
      <c r="F183" s="336"/>
      <c r="G183" s="295"/>
      <c r="H183" s="436"/>
      <c r="I183" s="436"/>
      <c r="J183" s="436"/>
      <c r="K183" s="281"/>
      <c r="L183" s="436"/>
      <c r="M183" s="436"/>
      <c r="N183" s="436"/>
      <c r="O183" s="436"/>
      <c r="P183" s="436"/>
      <c r="Q183" s="281"/>
      <c r="R183" s="281"/>
      <c r="S183" s="276">
        <f t="shared" si="4"/>
        <v>0</v>
      </c>
      <c r="U183" s="47"/>
    </row>
    <row r="184" spans="1:21" s="29" customFormat="1" ht="28.5" customHeight="1" hidden="1">
      <c r="A184" s="267"/>
      <c r="B184" s="297"/>
      <c r="C184" s="363"/>
      <c r="D184" s="363"/>
      <c r="E184" s="432" t="s">
        <v>68</v>
      </c>
      <c r="F184" s="336"/>
      <c r="G184" s="295"/>
      <c r="H184" s="436"/>
      <c r="I184" s="436"/>
      <c r="J184" s="436"/>
      <c r="K184" s="281"/>
      <c r="L184" s="436"/>
      <c r="M184" s="436"/>
      <c r="N184" s="436"/>
      <c r="O184" s="436"/>
      <c r="P184" s="436"/>
      <c r="Q184" s="281"/>
      <c r="R184" s="281"/>
      <c r="S184" s="276">
        <f t="shared" si="4"/>
        <v>0</v>
      </c>
      <c r="U184" s="47"/>
    </row>
    <row r="185" spans="1:21" s="29" customFormat="1" ht="28.5" customHeight="1">
      <c r="A185" s="267" t="s">
        <v>57</v>
      </c>
      <c r="B185" s="297" t="s">
        <v>19</v>
      </c>
      <c r="C185" s="363" t="s">
        <v>317</v>
      </c>
      <c r="D185" s="363"/>
      <c r="E185" s="420" t="s">
        <v>18</v>
      </c>
      <c r="F185" s="294">
        <v>50000</v>
      </c>
      <c r="G185" s="295">
        <v>50000</v>
      </c>
      <c r="H185" s="393"/>
      <c r="I185" s="393"/>
      <c r="J185" s="393"/>
      <c r="K185" s="294"/>
      <c r="L185" s="295"/>
      <c r="M185" s="299"/>
      <c r="N185" s="393"/>
      <c r="O185" s="393"/>
      <c r="P185" s="393"/>
      <c r="Q185" s="393"/>
      <c r="R185" s="393"/>
      <c r="S185" s="276">
        <f t="shared" si="4"/>
        <v>50000</v>
      </c>
      <c r="U185" s="47"/>
    </row>
    <row r="186" spans="1:22" ht="26.25" customHeight="1">
      <c r="A186" s="12"/>
      <c r="B186" s="12"/>
      <c r="C186" s="13"/>
      <c r="D186" s="13"/>
      <c r="E186" s="222" t="s">
        <v>265</v>
      </c>
      <c r="F186" s="248">
        <f>SUM(F15)</f>
        <v>155108731</v>
      </c>
      <c r="G186" s="248">
        <f aca="true" t="shared" si="5" ref="G186:S186">SUM(G15)</f>
        <v>155108731</v>
      </c>
      <c r="H186" s="248">
        <f t="shared" si="5"/>
        <v>105343221</v>
      </c>
      <c r="I186" s="248">
        <f t="shared" si="5"/>
        <v>7017000</v>
      </c>
      <c r="J186" s="248">
        <f t="shared" si="5"/>
        <v>0</v>
      </c>
      <c r="K186" s="248">
        <f t="shared" si="5"/>
        <v>951800</v>
      </c>
      <c r="L186" s="248">
        <f t="shared" si="5"/>
        <v>201300</v>
      </c>
      <c r="M186" s="248">
        <f t="shared" si="5"/>
        <v>750500</v>
      </c>
      <c r="N186" s="248">
        <f t="shared" si="5"/>
        <v>159800</v>
      </c>
      <c r="O186" s="248">
        <f t="shared" si="5"/>
        <v>0</v>
      </c>
      <c r="P186" s="248">
        <f t="shared" si="5"/>
        <v>201300</v>
      </c>
      <c r="Q186" s="248">
        <f t="shared" si="5"/>
        <v>0</v>
      </c>
      <c r="R186" s="248">
        <f t="shared" si="5"/>
        <v>0</v>
      </c>
      <c r="S186" s="248">
        <f t="shared" si="5"/>
        <v>156060531</v>
      </c>
      <c r="T186" s="121"/>
      <c r="U186" s="250"/>
      <c r="V186" s="121"/>
    </row>
    <row r="187" spans="1:21" ht="0.75" customHeight="1">
      <c r="A187" s="16"/>
      <c r="B187" s="16"/>
      <c r="C187" s="17"/>
      <c r="D187" s="17"/>
      <c r="E187" s="18"/>
      <c r="F187" s="19"/>
      <c r="G187" s="208"/>
      <c r="H187" s="19"/>
      <c r="I187" s="19"/>
      <c r="J187" s="19"/>
      <c r="K187" s="19"/>
      <c r="L187" s="19"/>
      <c r="M187" s="19"/>
      <c r="N187" s="19"/>
      <c r="O187" s="19"/>
      <c r="P187" s="19"/>
      <c r="Q187" s="19"/>
      <c r="R187" s="19"/>
      <c r="S187" s="19"/>
      <c r="U187" s="47"/>
    </row>
    <row r="188" spans="1:21" ht="0.75" customHeight="1">
      <c r="A188" s="16"/>
      <c r="B188" s="16"/>
      <c r="C188" s="17"/>
      <c r="D188" s="17"/>
      <c r="E188" s="18"/>
      <c r="F188" s="19"/>
      <c r="G188" s="208"/>
      <c r="H188" s="19"/>
      <c r="I188" s="19"/>
      <c r="J188" s="19"/>
      <c r="K188" s="19"/>
      <c r="L188" s="19"/>
      <c r="M188" s="19"/>
      <c r="N188" s="19"/>
      <c r="O188" s="19"/>
      <c r="P188" s="19"/>
      <c r="Q188" s="19"/>
      <c r="R188" s="19"/>
      <c r="S188" s="19"/>
      <c r="U188" s="47"/>
    </row>
    <row r="189" spans="1:21" ht="0.75" customHeight="1">
      <c r="A189" s="16"/>
      <c r="B189" s="16"/>
      <c r="C189" s="17"/>
      <c r="D189" s="17"/>
      <c r="E189" s="18"/>
      <c r="F189" s="19"/>
      <c r="G189" s="208"/>
      <c r="H189" s="19"/>
      <c r="I189" s="19"/>
      <c r="J189" s="19"/>
      <c r="K189" s="19"/>
      <c r="L189" s="19"/>
      <c r="M189" s="19"/>
      <c r="N189" s="19"/>
      <c r="O189" s="19"/>
      <c r="P189" s="19"/>
      <c r="Q189" s="19"/>
      <c r="R189" s="19"/>
      <c r="S189" s="19"/>
      <c r="U189" s="47"/>
    </row>
    <row r="190" spans="1:21" ht="0.75" customHeight="1">
      <c r="A190" s="16"/>
      <c r="B190" s="16"/>
      <c r="C190" s="17"/>
      <c r="D190" s="17"/>
      <c r="E190" s="18"/>
      <c r="F190" s="19"/>
      <c r="G190" s="208"/>
      <c r="H190" s="19"/>
      <c r="I190" s="19"/>
      <c r="J190" s="19"/>
      <c r="K190" s="19"/>
      <c r="L190" s="19"/>
      <c r="M190" s="19"/>
      <c r="N190" s="19"/>
      <c r="O190" s="19"/>
      <c r="P190" s="19"/>
      <c r="Q190" s="19"/>
      <c r="R190" s="19"/>
      <c r="S190" s="19"/>
      <c r="U190" s="47"/>
    </row>
    <row r="191" spans="1:21" ht="0.75" customHeight="1">
      <c r="A191" s="16"/>
      <c r="B191" s="16"/>
      <c r="C191" s="17"/>
      <c r="D191" s="17"/>
      <c r="E191" s="18"/>
      <c r="F191" s="19"/>
      <c r="G191" s="208"/>
      <c r="H191" s="19"/>
      <c r="I191" s="19"/>
      <c r="J191" s="19"/>
      <c r="K191" s="19"/>
      <c r="L191" s="19"/>
      <c r="M191" s="19"/>
      <c r="N191" s="19"/>
      <c r="O191" s="19"/>
      <c r="P191" s="19"/>
      <c r="Q191" s="19"/>
      <c r="R191" s="19"/>
      <c r="S191" s="19"/>
      <c r="U191" s="47"/>
    </row>
    <row r="192" spans="1:21" ht="0.75" customHeight="1">
      <c r="A192" s="16"/>
      <c r="B192" s="16"/>
      <c r="C192" s="17"/>
      <c r="D192" s="17"/>
      <c r="E192" s="18"/>
      <c r="F192" s="19"/>
      <c r="G192" s="208"/>
      <c r="H192" s="19"/>
      <c r="I192" s="19"/>
      <c r="J192" s="19"/>
      <c r="K192" s="19"/>
      <c r="L192" s="19"/>
      <c r="M192" s="19"/>
      <c r="N192" s="19"/>
      <c r="O192" s="19"/>
      <c r="P192" s="19"/>
      <c r="Q192" s="19"/>
      <c r="R192" s="19"/>
      <c r="S192" s="19"/>
      <c r="U192" s="47"/>
    </row>
    <row r="193" spans="1:21" ht="0.75" customHeight="1">
      <c r="A193" s="16"/>
      <c r="B193" s="16"/>
      <c r="C193" s="17"/>
      <c r="D193" s="17"/>
      <c r="E193" s="18"/>
      <c r="F193" s="19"/>
      <c r="G193" s="208"/>
      <c r="H193" s="19"/>
      <c r="I193" s="19"/>
      <c r="J193" s="19"/>
      <c r="K193" s="19"/>
      <c r="L193" s="19"/>
      <c r="M193" s="19"/>
      <c r="N193" s="19"/>
      <c r="O193" s="19"/>
      <c r="P193" s="19"/>
      <c r="Q193" s="19"/>
      <c r="R193" s="19"/>
      <c r="S193" s="19"/>
      <c r="U193" s="47"/>
    </row>
    <row r="194" spans="1:21" ht="0.75" customHeight="1">
      <c r="A194" s="16"/>
      <c r="B194" s="16"/>
      <c r="C194" s="17"/>
      <c r="D194" s="17"/>
      <c r="E194" s="18"/>
      <c r="F194" s="19"/>
      <c r="G194" s="208"/>
      <c r="H194" s="19"/>
      <c r="I194" s="19"/>
      <c r="J194" s="19"/>
      <c r="K194" s="19"/>
      <c r="L194" s="19"/>
      <c r="M194" s="19"/>
      <c r="N194" s="19"/>
      <c r="O194" s="19"/>
      <c r="P194" s="19"/>
      <c r="Q194" s="19"/>
      <c r="R194" s="19"/>
      <c r="S194" s="19"/>
      <c r="U194" s="47"/>
    </row>
    <row r="195" spans="1:21" ht="9" customHeight="1">
      <c r="A195" s="16"/>
      <c r="B195" s="16"/>
      <c r="C195" s="17"/>
      <c r="D195" s="17"/>
      <c r="E195" s="487"/>
      <c r="F195" s="487"/>
      <c r="G195" s="487"/>
      <c r="H195" s="487"/>
      <c r="I195" s="487"/>
      <c r="J195" s="487"/>
      <c r="K195" s="487"/>
      <c r="L195" s="487"/>
      <c r="M195" s="487"/>
      <c r="N195" s="487"/>
      <c r="O195" s="487"/>
      <c r="P195" s="19"/>
      <c r="Q195" s="19"/>
      <c r="R195" s="19"/>
      <c r="S195" s="19"/>
      <c r="U195" s="47"/>
    </row>
    <row r="196" spans="1:20" ht="22.5" customHeight="1">
      <c r="A196" s="16"/>
      <c r="B196" s="485"/>
      <c r="C196" s="485"/>
      <c r="D196" s="485"/>
      <c r="E196" s="485"/>
      <c r="F196" s="485"/>
      <c r="G196" s="485"/>
      <c r="H196" s="485"/>
      <c r="I196" s="485"/>
      <c r="J196" s="485"/>
      <c r="K196" s="485"/>
      <c r="L196" s="485"/>
      <c r="M196" s="485"/>
      <c r="N196" s="485"/>
      <c r="O196" s="485"/>
      <c r="P196" s="485"/>
      <c r="Q196" s="485"/>
      <c r="R196" s="485"/>
      <c r="S196" s="485"/>
      <c r="T196" s="221"/>
    </row>
    <row r="197" spans="1:10" ht="26.25" customHeight="1">
      <c r="A197" s="16"/>
      <c r="E197" s="460" t="s">
        <v>514</v>
      </c>
      <c r="J197" s="23"/>
    </row>
    <row r="198" spans="1:19" ht="26.25" customHeight="1">
      <c r="A198" s="16"/>
      <c r="B198" s="16"/>
      <c r="C198" s="22"/>
      <c r="D198" s="22"/>
      <c r="F198" s="48"/>
      <c r="G198" s="48"/>
      <c r="H198" s="48"/>
      <c r="I198" s="48"/>
      <c r="J198" s="48"/>
      <c r="K198" s="48"/>
      <c r="L198" s="48"/>
      <c r="M198" s="48"/>
      <c r="N198" s="48"/>
      <c r="O198" s="48"/>
      <c r="P198" s="48"/>
      <c r="Q198" s="48"/>
      <c r="R198" s="48"/>
      <c r="S198" s="48"/>
    </row>
    <row r="199" spans="1:19" ht="26.25" customHeight="1">
      <c r="A199" s="16"/>
      <c r="B199" s="16"/>
      <c r="C199" s="22"/>
      <c r="D199" s="22"/>
      <c r="E199" s="23"/>
      <c r="F199" s="48"/>
      <c r="G199" s="209"/>
      <c r="H199" s="48"/>
      <c r="I199" s="48"/>
      <c r="J199" s="48"/>
      <c r="K199" s="48"/>
      <c r="L199" s="48"/>
      <c r="M199" s="48"/>
      <c r="N199" s="48"/>
      <c r="O199" s="48"/>
      <c r="P199" s="79"/>
      <c r="Q199" s="79"/>
      <c r="R199" s="48"/>
      <c r="S199" s="48"/>
    </row>
    <row r="200" spans="1:19" ht="26.25" customHeight="1">
      <c r="A200" s="16"/>
      <c r="B200" s="16"/>
      <c r="C200" s="22"/>
      <c r="D200" s="22"/>
      <c r="E200" s="23"/>
      <c r="F200" s="90"/>
      <c r="G200" s="210"/>
      <c r="H200" s="90"/>
      <c r="I200" s="90"/>
      <c r="J200" s="90"/>
      <c r="K200" s="90"/>
      <c r="L200" s="90"/>
      <c r="M200" s="90"/>
      <c r="N200" s="90"/>
      <c r="O200" s="90"/>
      <c r="P200" s="90"/>
      <c r="Q200" s="90"/>
      <c r="R200" s="90"/>
      <c r="S200" s="90"/>
    </row>
    <row r="201" spans="1:7" ht="26.25" customHeight="1">
      <c r="A201" s="16"/>
      <c r="B201" s="16"/>
      <c r="C201" s="22"/>
      <c r="D201" s="22"/>
      <c r="E201" s="81"/>
      <c r="F201" s="151"/>
      <c r="G201" s="151"/>
    </row>
    <row r="202" spans="1:7" ht="18.75">
      <c r="A202" s="16"/>
      <c r="B202" s="16"/>
      <c r="C202" s="22"/>
      <c r="D202" s="22"/>
      <c r="E202" s="100"/>
      <c r="F202" s="101"/>
      <c r="G202" s="211"/>
    </row>
    <row r="203" spans="1:19" ht="20.25">
      <c r="A203" s="16"/>
      <c r="B203" s="16"/>
      <c r="C203" s="22"/>
      <c r="D203" s="22"/>
      <c r="S203" s="130"/>
    </row>
    <row r="204" spans="1:3" ht="18.75">
      <c r="A204" s="16"/>
      <c r="B204" s="16"/>
      <c r="C204" s="22"/>
    </row>
    <row r="205" spans="1:7" ht="18.75">
      <c r="A205" s="16"/>
      <c r="B205" s="16"/>
      <c r="C205" s="22"/>
      <c r="E205" s="152"/>
      <c r="F205" s="102"/>
      <c r="G205" s="212"/>
    </row>
    <row r="206" spans="1:7" ht="18.75">
      <c r="A206" s="16"/>
      <c r="B206" s="16"/>
      <c r="C206" s="22"/>
      <c r="F206" s="102"/>
      <c r="G206" s="212"/>
    </row>
    <row r="207" spans="1:3" ht="18.75">
      <c r="A207" s="16"/>
      <c r="B207" s="16"/>
      <c r="C207" s="22"/>
    </row>
    <row r="208" spans="1:3" ht="18.75">
      <c r="A208" s="16"/>
      <c r="B208" s="16"/>
      <c r="C208" s="22"/>
    </row>
    <row r="209" spans="1:7" ht="20.25">
      <c r="A209" s="16"/>
      <c r="B209" s="16"/>
      <c r="C209" s="22"/>
      <c r="E209" s="81"/>
      <c r="F209" s="56"/>
      <c r="G209" s="56"/>
    </row>
    <row r="210" spans="1:3" ht="18.75">
      <c r="A210" s="16"/>
      <c r="B210" s="16"/>
      <c r="C210" s="22"/>
    </row>
    <row r="211" spans="1:3" ht="18.75">
      <c r="A211" s="16"/>
      <c r="B211" s="16"/>
      <c r="C211" s="22"/>
    </row>
    <row r="212" spans="1:3" ht="18.75">
      <c r="A212" s="16"/>
      <c r="B212" s="16"/>
      <c r="C212" s="22"/>
    </row>
    <row r="213" spans="1:3" ht="18.75">
      <c r="A213" s="16"/>
      <c r="B213" s="16"/>
      <c r="C213" s="22"/>
    </row>
    <row r="214" spans="1:3" ht="18.75">
      <c r="A214" s="16"/>
      <c r="B214" s="16"/>
      <c r="C214" s="22"/>
    </row>
    <row r="215" spans="1:3" ht="18.75">
      <c r="A215" s="16"/>
      <c r="B215" s="16"/>
      <c r="C215" s="22"/>
    </row>
    <row r="216" spans="1:3" ht="18.75">
      <c r="A216" s="16"/>
      <c r="B216" s="16"/>
      <c r="C216" s="22"/>
    </row>
    <row r="217" spans="1:3" ht="18.75">
      <c r="A217" s="16"/>
      <c r="B217" s="16"/>
      <c r="C217" s="22"/>
    </row>
    <row r="218" spans="1:3" ht="18.75">
      <c r="A218" s="16"/>
      <c r="B218" s="16"/>
      <c r="C218" s="22"/>
    </row>
    <row r="219" spans="1:3" ht="18.75">
      <c r="A219" s="16"/>
      <c r="B219" s="16"/>
      <c r="C219" s="22"/>
    </row>
    <row r="220" spans="1:3" ht="18.75">
      <c r="A220" s="16"/>
      <c r="B220" s="16"/>
      <c r="C220" s="22"/>
    </row>
    <row r="221" spans="1:3" ht="18.75">
      <c r="A221" s="16"/>
      <c r="B221" s="16"/>
      <c r="C221" s="22"/>
    </row>
    <row r="222" spans="1:2" ht="18.75">
      <c r="A222" s="16"/>
      <c r="B222" s="16"/>
    </row>
    <row r="223" spans="1:2" ht="18.75">
      <c r="A223" s="16"/>
      <c r="B223" s="16"/>
    </row>
    <row r="224" spans="1:2" ht="18.75">
      <c r="A224" s="16"/>
      <c r="B224" s="16"/>
    </row>
    <row r="225" spans="1:2" ht="18.75">
      <c r="A225" s="16"/>
      <c r="B225" s="16"/>
    </row>
    <row r="226" spans="1:2" ht="18.75">
      <c r="A226" s="16"/>
      <c r="B226" s="16"/>
    </row>
    <row r="227" spans="1:2" ht="18.75">
      <c r="A227" s="16"/>
      <c r="B227" s="16"/>
    </row>
    <row r="228" spans="1:2" ht="18.75">
      <c r="A228" s="16"/>
      <c r="B228" s="16"/>
    </row>
    <row r="229" spans="1:2" ht="18.75">
      <c r="A229" s="16"/>
      <c r="B229" s="16"/>
    </row>
    <row r="230" spans="1:2" ht="18.75">
      <c r="A230" s="16"/>
      <c r="B230" s="16"/>
    </row>
    <row r="231" spans="1:2" ht="18.75">
      <c r="A231" s="16"/>
      <c r="B231" s="16"/>
    </row>
    <row r="232" spans="1:2" ht="18.75">
      <c r="A232" s="16"/>
      <c r="B232" s="16"/>
    </row>
    <row r="233" spans="1:2" ht="18.75">
      <c r="A233" s="16"/>
      <c r="B233" s="16"/>
    </row>
    <row r="234" spans="1:2" ht="18.75">
      <c r="A234" s="16"/>
      <c r="B234" s="16"/>
    </row>
    <row r="235" spans="1:2" ht="18.75">
      <c r="A235" s="16"/>
      <c r="B235" s="16"/>
    </row>
    <row r="236" spans="1:2" ht="18.75">
      <c r="A236" s="16"/>
      <c r="B236" s="16"/>
    </row>
    <row r="237" spans="1:2" ht="18.75">
      <c r="A237" s="16"/>
      <c r="B237" s="16"/>
    </row>
    <row r="238" spans="1:2" ht="18.75">
      <c r="A238" s="16"/>
      <c r="B238" s="16"/>
    </row>
    <row r="239" spans="1:2" ht="18.75">
      <c r="A239" s="16"/>
      <c r="B239" s="16"/>
    </row>
    <row r="240" spans="1:2" ht="18.75">
      <c r="A240" s="16"/>
      <c r="B240" s="16"/>
    </row>
    <row r="241" spans="1:2" ht="18.75">
      <c r="A241" s="16"/>
      <c r="B241" s="16"/>
    </row>
    <row r="242" spans="1:2" ht="18.75">
      <c r="A242" s="16"/>
      <c r="B242" s="16"/>
    </row>
    <row r="243" spans="1:2" ht="18.75">
      <c r="A243" s="16"/>
      <c r="B243" s="16"/>
    </row>
    <row r="244" spans="1:2" ht="15.75">
      <c r="A244" s="24"/>
      <c r="B244" s="24"/>
    </row>
    <row r="245" spans="1:2" ht="15.75">
      <c r="A245" s="24"/>
      <c r="B245" s="24"/>
    </row>
    <row r="246" spans="1:2" ht="15.75">
      <c r="A246" s="24"/>
      <c r="B246" s="24"/>
    </row>
    <row r="247" spans="1:2" ht="15.75">
      <c r="A247" s="24"/>
      <c r="B247" s="24"/>
    </row>
    <row r="248" spans="1:2" ht="15.75">
      <c r="A248" s="24"/>
      <c r="B248" s="24"/>
    </row>
    <row r="249" spans="1:2" ht="15.75">
      <c r="A249" s="24"/>
      <c r="B249" s="24"/>
    </row>
    <row r="250" spans="1:2" ht="15.75">
      <c r="A250" s="24"/>
      <c r="B250" s="24"/>
    </row>
    <row r="251" spans="1:2" ht="15.75">
      <c r="A251" s="24"/>
      <c r="B251" s="24"/>
    </row>
    <row r="252" spans="1:2" ht="15.75">
      <c r="A252" s="24"/>
      <c r="B252" s="24"/>
    </row>
    <row r="253" spans="1:2" ht="15.75">
      <c r="A253" s="24"/>
      <c r="B253" s="24"/>
    </row>
    <row r="254" spans="1:2" ht="15.75">
      <c r="A254" s="24"/>
      <c r="B254" s="24"/>
    </row>
    <row r="255" spans="1:2" ht="15.75">
      <c r="A255" s="24"/>
      <c r="B255" s="24"/>
    </row>
    <row r="256" spans="1:2" ht="15.75">
      <c r="A256" s="24"/>
      <c r="B256" s="24"/>
    </row>
    <row r="257" spans="1:2" ht="15.75">
      <c r="A257" s="25"/>
      <c r="B257" s="25"/>
    </row>
    <row r="258" spans="1:2" ht="15.75">
      <c r="A258" s="25"/>
      <c r="B258" s="25"/>
    </row>
    <row r="259" spans="1:2" ht="15.75">
      <c r="A259" s="25"/>
      <c r="B259" s="25"/>
    </row>
    <row r="260" spans="1:2" ht="15.75">
      <c r="A260" s="25"/>
      <c r="B260" s="25"/>
    </row>
    <row r="261" spans="1:2" ht="15.75">
      <c r="A261" s="25"/>
      <c r="B261" s="25"/>
    </row>
    <row r="262" spans="1:2" ht="15.75">
      <c r="A262" s="25"/>
      <c r="B262" s="25"/>
    </row>
    <row r="263" spans="1:2" ht="15.75">
      <c r="A263" s="25"/>
      <c r="B263" s="25"/>
    </row>
    <row r="264" spans="1:2" ht="15.75">
      <c r="A264" s="25"/>
      <c r="B264" s="25"/>
    </row>
    <row r="265" spans="1:2" ht="15.75">
      <c r="A265" s="25"/>
      <c r="B265" s="25"/>
    </row>
    <row r="266" spans="1:2" ht="15.75">
      <c r="A266" s="25"/>
      <c r="B266" s="25"/>
    </row>
    <row r="267" spans="1:2" ht="15.75">
      <c r="A267" s="25"/>
      <c r="B267" s="25"/>
    </row>
    <row r="268" spans="1:2" ht="15.75">
      <c r="A268" s="25"/>
      <c r="B268" s="25"/>
    </row>
    <row r="269" spans="1:2" ht="15.75">
      <c r="A269" s="25"/>
      <c r="B269" s="25"/>
    </row>
    <row r="270" spans="1:2" ht="15.75">
      <c r="A270" s="25"/>
      <c r="B270" s="25"/>
    </row>
    <row r="271" spans="1:2" ht="15.75">
      <c r="A271" s="25"/>
      <c r="B271" s="25"/>
    </row>
    <row r="272" spans="1:2" ht="15.75">
      <c r="A272" s="25"/>
      <c r="B272" s="25"/>
    </row>
    <row r="273" spans="1:2" ht="15.75">
      <c r="A273" s="25"/>
      <c r="B273" s="25"/>
    </row>
    <row r="274" spans="1:2" ht="15.75">
      <c r="A274" s="25"/>
      <c r="B274" s="25"/>
    </row>
    <row r="275" spans="1:2" ht="15.75">
      <c r="A275" s="25"/>
      <c r="B275" s="25"/>
    </row>
    <row r="276" spans="1:2" ht="15.75">
      <c r="A276" s="25"/>
      <c r="B276" s="25"/>
    </row>
    <row r="277" spans="1:2" ht="15.75">
      <c r="A277" s="25"/>
      <c r="B277" s="25"/>
    </row>
    <row r="278" spans="1:2" ht="15.75">
      <c r="A278" s="25"/>
      <c r="B278" s="25"/>
    </row>
    <row r="279" spans="1:2" ht="15.75">
      <c r="A279" s="25"/>
      <c r="B279" s="25"/>
    </row>
    <row r="280" spans="1:2" ht="15.75">
      <c r="A280" s="25"/>
      <c r="B280" s="25"/>
    </row>
    <row r="281" spans="1:2" ht="15.75">
      <c r="A281" s="25"/>
      <c r="B281" s="25"/>
    </row>
    <row r="282" spans="1:2" ht="15.75">
      <c r="A282" s="25"/>
      <c r="B282" s="25"/>
    </row>
    <row r="283" spans="1:2" ht="15.75">
      <c r="A283" s="25"/>
      <c r="B283" s="25"/>
    </row>
    <row r="284" spans="1:2" ht="15.75">
      <c r="A284" s="25"/>
      <c r="B284" s="25"/>
    </row>
    <row r="285" spans="1:2" ht="15.75">
      <c r="A285" s="25"/>
      <c r="B285" s="25"/>
    </row>
    <row r="286" spans="1:2" ht="15.75">
      <c r="A286" s="25"/>
      <c r="B286" s="25"/>
    </row>
    <row r="287" spans="1:2" ht="15.75">
      <c r="A287" s="25"/>
      <c r="B287" s="25"/>
    </row>
    <row r="288" spans="1:2" ht="15.75">
      <c r="A288" s="25"/>
      <c r="B288" s="25"/>
    </row>
    <row r="289" spans="1:2" ht="12.75">
      <c r="A289" s="7"/>
      <c r="B289" s="7"/>
    </row>
  </sheetData>
  <sheetProtection/>
  <mergeCells count="20">
    <mergeCell ref="L11:L13"/>
    <mergeCell ref="B196:S196"/>
    <mergeCell ref="S10:S13"/>
    <mergeCell ref="E6:Q6"/>
    <mergeCell ref="E7:Q7"/>
    <mergeCell ref="P11:P13"/>
    <mergeCell ref="M11:M13"/>
    <mergeCell ref="E195:O195"/>
    <mergeCell ref="Q11:R11"/>
    <mergeCell ref="Q12:Q13"/>
    <mergeCell ref="N11:O12"/>
    <mergeCell ref="A10:A13"/>
    <mergeCell ref="K11:K13"/>
    <mergeCell ref="H11:I12"/>
    <mergeCell ref="F11:F13"/>
    <mergeCell ref="C10:C13"/>
    <mergeCell ref="B10:B13"/>
    <mergeCell ref="G11:G13"/>
    <mergeCell ref="E10:E13"/>
    <mergeCell ref="J11:J13"/>
  </mergeCells>
  <printOptions horizontalCentered="1"/>
  <pageMargins left="0.2" right="0.21" top="0.1" bottom="0.13" header="0.1968503937007874" footer="0.15748031496062992"/>
  <pageSetup fitToHeight="6" horizontalDpi="240" verticalDpi="240" orientation="landscape" paperSize="9" scale="40" r:id="rId1"/>
  <headerFooter alignWithMargins="0">
    <oddFooter>&amp;R&amp;12&amp;P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258"/>
  <sheetViews>
    <sheetView showZeros="0" zoomScale="75" zoomScaleNormal="75" zoomScaleSheetLayoutView="50" zoomScalePageLayoutView="0" workbookViewId="0" topLeftCell="B1">
      <pane xSplit="3" topLeftCell="E2" activePane="topRight" state="frozen"/>
      <selection pane="topLeft" activeCell="B13" sqref="B13"/>
      <selection pane="topRight" activeCell="D8" sqref="D8:D11"/>
    </sheetView>
  </sheetViews>
  <sheetFormatPr defaultColWidth="9.00390625" defaultRowHeight="12.75"/>
  <cols>
    <col min="1" max="1" width="12.125" style="1" hidden="1" customWidth="1"/>
    <col min="2" max="2" width="22.375" style="1" customWidth="1"/>
    <col min="3" max="3" width="0.74609375" style="1" hidden="1" customWidth="1"/>
    <col min="4" max="4" width="95.375" style="1" customWidth="1"/>
    <col min="5" max="5" width="24.875" style="1" customWidth="1"/>
    <col min="6" max="6" width="21.125" style="1" customWidth="1"/>
    <col min="7" max="7" width="20.625" style="1" customWidth="1"/>
    <col min="8" max="8" width="23.75390625" style="1" customWidth="1"/>
    <col min="9" max="9" width="16.75390625" style="1" customWidth="1"/>
    <col min="10" max="10" width="17.25390625" style="1" customWidth="1"/>
    <col min="11" max="11" width="21.75390625" style="1" customWidth="1"/>
    <col min="12" max="12" width="19.375" style="1" customWidth="1"/>
    <col min="13" max="13" width="24.25390625" style="1" customWidth="1"/>
    <col min="14" max="14" width="38.625" style="1" customWidth="1"/>
    <col min="15" max="15" width="22.375" style="1" customWidth="1"/>
    <col min="16" max="16" width="9.125" style="1" customWidth="1"/>
    <col min="17" max="17" width="23.75390625" style="1" customWidth="1"/>
    <col min="18" max="16384" width="9.125" style="1" customWidth="1"/>
  </cols>
  <sheetData>
    <row r="1" spans="10:15" ht="19.5">
      <c r="J1" s="158" t="s">
        <v>378</v>
      </c>
      <c r="K1" s="7"/>
      <c r="L1" s="158"/>
      <c r="M1" s="165"/>
      <c r="O1" s="26"/>
    </row>
    <row r="2" spans="10:15" ht="19.5">
      <c r="J2" s="491" t="s">
        <v>570</v>
      </c>
      <c r="K2" s="491"/>
      <c r="L2" s="491"/>
      <c r="M2" s="491"/>
      <c r="N2" s="52"/>
      <c r="O2" s="26"/>
    </row>
    <row r="3" spans="10:15" ht="19.5">
      <c r="J3" s="491" t="s">
        <v>576</v>
      </c>
      <c r="K3" s="491"/>
      <c r="L3" s="491"/>
      <c r="M3" s="491"/>
      <c r="N3" s="52"/>
      <c r="O3" s="26"/>
    </row>
    <row r="4" spans="10:12" ht="3.75" customHeight="1">
      <c r="J4" s="492"/>
      <c r="K4" s="492"/>
      <c r="L4" s="52"/>
    </row>
    <row r="5" spans="2:14" ht="70.5" customHeight="1">
      <c r="B5" s="2"/>
      <c r="C5" s="2"/>
      <c r="D5" s="2"/>
      <c r="E5" s="462" t="s">
        <v>145</v>
      </c>
      <c r="F5" s="462"/>
      <c r="G5" s="462"/>
      <c r="H5" s="462"/>
      <c r="I5" s="462"/>
      <c r="J5" s="462"/>
      <c r="K5" s="3"/>
      <c r="L5" s="3"/>
      <c r="M5" s="3"/>
      <c r="N5" s="3"/>
    </row>
    <row r="6" spans="2:10" ht="35.25" customHeight="1">
      <c r="B6" s="4"/>
      <c r="C6" s="4"/>
      <c r="D6" s="5"/>
      <c r="E6" s="462"/>
      <c r="F6" s="462"/>
      <c r="G6" s="462"/>
      <c r="H6" s="462"/>
      <c r="I6" s="462"/>
      <c r="J6" s="462"/>
    </row>
    <row r="7" spans="2:15" ht="23.25" customHeight="1">
      <c r="B7" s="4"/>
      <c r="C7" s="4"/>
      <c r="D7" s="6"/>
      <c r="K7" s="7"/>
      <c r="L7" s="7"/>
      <c r="M7" s="7"/>
      <c r="N7" s="7"/>
      <c r="O7" s="8" t="s">
        <v>261</v>
      </c>
    </row>
    <row r="8" spans="1:15" ht="24" customHeight="1">
      <c r="A8" s="471" t="s">
        <v>266</v>
      </c>
      <c r="B8" s="471" t="s">
        <v>407</v>
      </c>
      <c r="C8" s="114" t="s">
        <v>267</v>
      </c>
      <c r="D8" s="504" t="s">
        <v>406</v>
      </c>
      <c r="E8" s="115" t="s">
        <v>262</v>
      </c>
      <c r="F8" s="116"/>
      <c r="G8" s="114"/>
      <c r="H8" s="117" t="s">
        <v>263</v>
      </c>
      <c r="I8" s="117"/>
      <c r="J8" s="116"/>
      <c r="K8" s="116"/>
      <c r="L8" s="116"/>
      <c r="M8" s="116"/>
      <c r="N8" s="116"/>
      <c r="O8" s="488" t="s">
        <v>258</v>
      </c>
    </row>
    <row r="9" spans="1:15" ht="27.75" customHeight="1">
      <c r="A9" s="502"/>
      <c r="B9" s="472"/>
      <c r="C9" s="114"/>
      <c r="D9" s="489"/>
      <c r="E9" s="497" t="s">
        <v>264</v>
      </c>
      <c r="F9" s="461" t="s">
        <v>334</v>
      </c>
      <c r="G9" s="461"/>
      <c r="H9" s="488" t="s">
        <v>264</v>
      </c>
      <c r="I9" s="497" t="s">
        <v>333</v>
      </c>
      <c r="J9" s="461" t="s">
        <v>334</v>
      </c>
      <c r="K9" s="461"/>
      <c r="L9" s="488" t="s">
        <v>337</v>
      </c>
      <c r="M9" s="461" t="s">
        <v>334</v>
      </c>
      <c r="N9" s="461"/>
      <c r="O9" s="489"/>
    </row>
    <row r="10" spans="1:15" ht="27.75" customHeight="1">
      <c r="A10" s="502"/>
      <c r="B10" s="472"/>
      <c r="C10" s="114"/>
      <c r="D10" s="489"/>
      <c r="E10" s="497"/>
      <c r="F10" s="497" t="s">
        <v>335</v>
      </c>
      <c r="G10" s="497" t="s">
        <v>336</v>
      </c>
      <c r="H10" s="488"/>
      <c r="I10" s="497"/>
      <c r="J10" s="54"/>
      <c r="K10" s="54"/>
      <c r="L10" s="488"/>
      <c r="M10" s="488" t="s">
        <v>402</v>
      </c>
      <c r="N10" s="54" t="s">
        <v>334</v>
      </c>
      <c r="O10" s="489"/>
    </row>
    <row r="11" spans="1:15" ht="129.75" customHeight="1">
      <c r="A11" s="503"/>
      <c r="B11" s="473"/>
      <c r="C11" s="114"/>
      <c r="D11" s="489"/>
      <c r="E11" s="497"/>
      <c r="F11" s="497"/>
      <c r="G11" s="497"/>
      <c r="H11" s="489"/>
      <c r="I11" s="497"/>
      <c r="J11" s="89" t="s">
        <v>335</v>
      </c>
      <c r="K11" s="89" t="s">
        <v>336</v>
      </c>
      <c r="L11" s="489"/>
      <c r="M11" s="488"/>
      <c r="N11" s="118" t="s">
        <v>403</v>
      </c>
      <c r="O11" s="489"/>
    </row>
    <row r="12" spans="1:17" ht="29.25" customHeight="1">
      <c r="A12" s="28" t="s">
        <v>268</v>
      </c>
      <c r="B12" s="111" t="s">
        <v>339</v>
      </c>
      <c r="C12" s="112" t="s">
        <v>340</v>
      </c>
      <c r="D12" s="113" t="s">
        <v>340</v>
      </c>
      <c r="E12" s="125">
        <f>SUM(E13)</f>
        <v>12443350</v>
      </c>
      <c r="F12" s="125">
        <f aca="true" t="shared" si="0" ref="F12:O12">SUM(F13)</f>
        <v>9364800</v>
      </c>
      <c r="G12" s="125">
        <f t="shared" si="0"/>
        <v>1042000</v>
      </c>
      <c r="H12" s="125">
        <f t="shared" si="0"/>
        <v>0</v>
      </c>
      <c r="I12" s="125">
        <f t="shared" si="0"/>
        <v>0</v>
      </c>
      <c r="J12" s="125">
        <f t="shared" si="0"/>
        <v>0</v>
      </c>
      <c r="K12" s="125">
        <f t="shared" si="0"/>
        <v>0</v>
      </c>
      <c r="L12" s="125">
        <f t="shared" si="0"/>
        <v>0</v>
      </c>
      <c r="M12" s="125">
        <f t="shared" si="0"/>
        <v>0</v>
      </c>
      <c r="N12" s="125">
        <f t="shared" si="0"/>
        <v>0</v>
      </c>
      <c r="O12" s="125">
        <f t="shared" si="0"/>
        <v>12443350</v>
      </c>
      <c r="P12" s="4"/>
      <c r="Q12" s="48"/>
    </row>
    <row r="13" spans="1:17" ht="26.25" customHeight="1">
      <c r="A13" s="28"/>
      <c r="B13" s="176" t="s">
        <v>323</v>
      </c>
      <c r="C13" s="176"/>
      <c r="D13" s="177" t="s">
        <v>452</v>
      </c>
      <c r="E13" s="190">
        <f>SUM('Д._3 '!F17)</f>
        <v>12443350</v>
      </c>
      <c r="F13" s="190">
        <f>SUM('Д._3 '!H17)</f>
        <v>9364800</v>
      </c>
      <c r="G13" s="190">
        <f>SUM('Д._3 '!I17)</f>
        <v>1042000</v>
      </c>
      <c r="H13" s="190">
        <f>SUM('Д._3 '!K17)</f>
        <v>0</v>
      </c>
      <c r="I13" s="190">
        <f>SUM('Д._3 '!M17)</f>
        <v>0</v>
      </c>
      <c r="J13" s="190">
        <f>SUM('Д._3 '!N17)</f>
        <v>0</v>
      </c>
      <c r="K13" s="190">
        <f>SUM('Д._3 '!O17)</f>
        <v>0</v>
      </c>
      <c r="L13" s="190">
        <f>SUM('Д._3 '!P17)</f>
        <v>0</v>
      </c>
      <c r="M13" s="190">
        <f>SUM('Д._3 '!Q17)</f>
        <v>0</v>
      </c>
      <c r="N13" s="190">
        <f>SUM('Д._3 '!R17)</f>
        <v>0</v>
      </c>
      <c r="O13" s="190">
        <f>SUM('Д._3 '!S17)</f>
        <v>12443350</v>
      </c>
      <c r="P13" s="4"/>
      <c r="Q13" s="48"/>
    </row>
    <row r="14" spans="1:17" ht="29.25" customHeight="1">
      <c r="A14" s="28"/>
      <c r="B14" s="111" t="s">
        <v>481</v>
      </c>
      <c r="C14" s="112"/>
      <c r="D14" s="113" t="s">
        <v>483</v>
      </c>
      <c r="E14" s="125">
        <f>SUM(E15)</f>
        <v>0</v>
      </c>
      <c r="F14" s="125">
        <f aca="true" t="shared" si="1" ref="F14:O14">SUM(F15)</f>
        <v>0</v>
      </c>
      <c r="G14" s="125">
        <f t="shared" si="1"/>
        <v>0</v>
      </c>
      <c r="H14" s="125">
        <f t="shared" si="1"/>
        <v>0</v>
      </c>
      <c r="I14" s="125">
        <f t="shared" si="1"/>
        <v>0</v>
      </c>
      <c r="J14" s="125">
        <f t="shared" si="1"/>
        <v>0</v>
      </c>
      <c r="K14" s="125">
        <f t="shared" si="1"/>
        <v>0</v>
      </c>
      <c r="L14" s="125">
        <f t="shared" si="1"/>
        <v>0</v>
      </c>
      <c r="M14" s="125">
        <f t="shared" si="1"/>
        <v>0</v>
      </c>
      <c r="N14" s="125">
        <f t="shared" si="1"/>
        <v>0</v>
      </c>
      <c r="O14" s="125">
        <f t="shared" si="1"/>
        <v>0</v>
      </c>
      <c r="P14" s="72"/>
      <c r="Q14" s="48"/>
    </row>
    <row r="15" spans="1:17" ht="24.75" customHeight="1">
      <c r="A15" s="28"/>
      <c r="B15" s="30" t="s">
        <v>547</v>
      </c>
      <c r="C15" s="30"/>
      <c r="D15" s="139" t="s">
        <v>546</v>
      </c>
      <c r="E15" s="127">
        <f>SUM('Д._3 '!F54)</f>
        <v>0</v>
      </c>
      <c r="F15" s="127">
        <f>SUM('Д._3 '!H54)</f>
        <v>0</v>
      </c>
      <c r="G15" s="127">
        <f>SUM('Д._3 '!I54)</f>
        <v>0</v>
      </c>
      <c r="H15" s="127">
        <f>SUM('Д._3 '!K54)</f>
        <v>0</v>
      </c>
      <c r="I15" s="127">
        <f>SUM('Д._3 '!M54)</f>
        <v>0</v>
      </c>
      <c r="J15" s="127">
        <f>SUM('Д._3 '!N54)</f>
        <v>0</v>
      </c>
      <c r="K15" s="127">
        <f>SUM('Д._3 '!O54)</f>
        <v>0</v>
      </c>
      <c r="L15" s="127">
        <f>SUM('Д._3 '!P54)</f>
        <v>0</v>
      </c>
      <c r="M15" s="127">
        <f>SUM('Д._3 '!Q54)</f>
        <v>0</v>
      </c>
      <c r="N15" s="127">
        <f>SUM('Д._3 '!R54)</f>
        <v>0</v>
      </c>
      <c r="O15" s="127">
        <f>SUM('Д._3 '!S54)</f>
        <v>0</v>
      </c>
      <c r="P15" s="72"/>
      <c r="Q15" s="48"/>
    </row>
    <row r="16" spans="1:17" ht="21.75" customHeight="1">
      <c r="A16" s="28" t="s">
        <v>273</v>
      </c>
      <c r="B16" s="67" t="s">
        <v>341</v>
      </c>
      <c r="C16" s="57" t="s">
        <v>338</v>
      </c>
      <c r="D16" s="66" t="s">
        <v>338</v>
      </c>
      <c r="E16" s="125" t="e">
        <f>SUM(E17+E18+E19+E20+E21+E22+E23+E24+E25+E26)</f>
        <v>#REF!</v>
      </c>
      <c r="F16" s="125" t="e">
        <f aca="true" t="shared" si="2" ref="F16:O16">SUM(F17+F18+F19+F20+F21+F22+F23+F24+F25+F26)</f>
        <v>#REF!</v>
      </c>
      <c r="G16" s="125" t="e">
        <f t="shared" si="2"/>
        <v>#REF!</v>
      </c>
      <c r="H16" s="125" t="e">
        <f t="shared" si="2"/>
        <v>#REF!</v>
      </c>
      <c r="I16" s="125" t="e">
        <f t="shared" si="2"/>
        <v>#REF!</v>
      </c>
      <c r="J16" s="125" t="e">
        <f t="shared" si="2"/>
        <v>#REF!</v>
      </c>
      <c r="K16" s="125" t="e">
        <f t="shared" si="2"/>
        <v>#REF!</v>
      </c>
      <c r="L16" s="125" t="e">
        <f t="shared" si="2"/>
        <v>#REF!</v>
      </c>
      <c r="M16" s="125" t="e">
        <f t="shared" si="2"/>
        <v>#REF!</v>
      </c>
      <c r="N16" s="125" t="e">
        <f t="shared" si="2"/>
        <v>#REF!</v>
      </c>
      <c r="O16" s="125" t="e">
        <f t="shared" si="2"/>
        <v>#REF!</v>
      </c>
      <c r="P16" s="72"/>
      <c r="Q16" s="48"/>
    </row>
    <row r="17" spans="1:17" ht="24" customHeight="1" thickBot="1">
      <c r="A17" s="28"/>
      <c r="B17" s="31" t="s">
        <v>590</v>
      </c>
      <c r="C17" s="31"/>
      <c r="D17" s="172" t="s">
        <v>591</v>
      </c>
      <c r="E17" s="200">
        <f>SUM('Д._3 '!F24)</f>
        <v>18933500</v>
      </c>
      <c r="F17" s="200">
        <f>SUM('Д._3 '!H24)</f>
        <v>13273111</v>
      </c>
      <c r="G17" s="200">
        <f>SUM('Д._3 '!I24)</f>
        <v>750000</v>
      </c>
      <c r="H17" s="200">
        <f>SUM('Д._3 '!K24)</f>
        <v>500000</v>
      </c>
      <c r="I17" s="200">
        <f>SUM('Д._3 '!M24)</f>
        <v>500000</v>
      </c>
      <c r="J17" s="200">
        <f>SUM('Д._3 '!N24)</f>
        <v>0</v>
      </c>
      <c r="K17" s="200">
        <f>SUM('Д._3 '!O24)</f>
        <v>0</v>
      </c>
      <c r="L17" s="200">
        <f>SUM('Д._3 '!P24)</f>
        <v>0</v>
      </c>
      <c r="M17" s="200">
        <f>SUM('Д._3 '!Q24)</f>
        <v>0</v>
      </c>
      <c r="N17" s="200">
        <f>SUM('Д._3 '!R24)</f>
        <v>0</v>
      </c>
      <c r="O17" s="200">
        <f>SUM('Д._3 '!S24)</f>
        <v>19433500</v>
      </c>
      <c r="P17" s="72"/>
      <c r="Q17" s="48"/>
    </row>
    <row r="18" spans="1:17" ht="41.25" customHeight="1">
      <c r="A18" s="28"/>
      <c r="B18" s="42" t="s">
        <v>461</v>
      </c>
      <c r="C18" s="57"/>
      <c r="D18" s="134" t="s">
        <v>70</v>
      </c>
      <c r="E18" s="199">
        <f>SUM('Д._3 '!F25)</f>
        <v>0</v>
      </c>
      <c r="F18" s="199">
        <f>SUM('Д._3 '!H25)</f>
        <v>0</v>
      </c>
      <c r="G18" s="199">
        <f>SUM('Д._3 '!I25)</f>
        <v>0</v>
      </c>
      <c r="H18" s="199">
        <f>SUM('Д._3 '!K25)</f>
        <v>0</v>
      </c>
      <c r="I18" s="199">
        <f>SUM('Д._3 '!M25)</f>
        <v>0</v>
      </c>
      <c r="J18" s="199">
        <f>SUM('Д._3 '!N25)</f>
        <v>0</v>
      </c>
      <c r="K18" s="199">
        <f>SUM('Д._3 '!O25)</f>
        <v>0</v>
      </c>
      <c r="L18" s="199">
        <f>SUM('Д._3 '!P25)</f>
        <v>0</v>
      </c>
      <c r="M18" s="199">
        <f>SUM('Д._3 '!Q25)</f>
        <v>0</v>
      </c>
      <c r="N18" s="199">
        <f>SUM('Д._3 '!R25)</f>
        <v>0</v>
      </c>
      <c r="O18" s="199">
        <f>SUM('Д._3 '!S25)</f>
        <v>0</v>
      </c>
      <c r="P18" s="72"/>
      <c r="Q18" s="48"/>
    </row>
    <row r="19" spans="1:17" ht="21" customHeight="1">
      <c r="A19" s="28"/>
      <c r="B19" s="42" t="s">
        <v>462</v>
      </c>
      <c r="C19" s="57"/>
      <c r="D19" s="135" t="s">
        <v>71</v>
      </c>
      <c r="E19" s="199">
        <f>SUM('Д._3 '!F26)</f>
        <v>0</v>
      </c>
      <c r="F19" s="199">
        <f>SUM('Д._3 '!H26)</f>
        <v>0</v>
      </c>
      <c r="G19" s="199">
        <f>SUM('Д._3 '!I26)</f>
        <v>0</v>
      </c>
      <c r="H19" s="199">
        <f>SUM('Д._3 '!K26)</f>
        <v>0</v>
      </c>
      <c r="I19" s="199">
        <f>SUM('Д._3 '!M26)</f>
        <v>0</v>
      </c>
      <c r="J19" s="199">
        <f>SUM('Д._3 '!N26)</f>
        <v>0</v>
      </c>
      <c r="K19" s="199">
        <f>SUM('Д._3 '!O26)</f>
        <v>0</v>
      </c>
      <c r="L19" s="199">
        <f>SUM('Д._3 '!P26)</f>
        <v>0</v>
      </c>
      <c r="M19" s="199">
        <f>SUM('Д._3 '!Q26)</f>
        <v>0</v>
      </c>
      <c r="N19" s="199">
        <f>SUM('Д._3 '!R26)</f>
        <v>0</v>
      </c>
      <c r="O19" s="199">
        <f>SUM('Д._3 '!S26)</f>
        <v>0</v>
      </c>
      <c r="P19" s="72"/>
      <c r="Q19" s="48"/>
    </row>
    <row r="20" spans="1:17" ht="20.25" customHeight="1">
      <c r="A20" s="28"/>
      <c r="B20" s="30" t="s">
        <v>594</v>
      </c>
      <c r="C20" s="57"/>
      <c r="D20" s="143" t="s">
        <v>408</v>
      </c>
      <c r="E20" s="171">
        <f>SUM('Д._3 '!F101)</f>
        <v>0</v>
      </c>
      <c r="F20" s="171">
        <f>SUM('Д._3 '!H101)</f>
        <v>0</v>
      </c>
      <c r="G20" s="171">
        <f>SUM('Д._3 '!I101)</f>
        <v>0</v>
      </c>
      <c r="H20" s="171">
        <f>SUM('Д._3 '!K101)</f>
        <v>0</v>
      </c>
      <c r="I20" s="171">
        <f>SUM('Д._3 '!M101)</f>
        <v>0</v>
      </c>
      <c r="J20" s="171">
        <f>SUM('Д._3 '!N101)</f>
        <v>0</v>
      </c>
      <c r="K20" s="171">
        <f>SUM('Д._3 '!O101)</f>
        <v>0</v>
      </c>
      <c r="L20" s="171">
        <f>SUM('Д._3 '!P101)</f>
        <v>0</v>
      </c>
      <c r="M20" s="171">
        <f>SUM('Д._3 '!Q101)</f>
        <v>0</v>
      </c>
      <c r="N20" s="171">
        <f>SUM('Д._3 '!R101)</f>
        <v>0</v>
      </c>
      <c r="O20" s="171">
        <f>SUM('Д._3 '!S101)</f>
        <v>0</v>
      </c>
      <c r="P20" s="72"/>
      <c r="Q20" s="48"/>
    </row>
    <row r="21" spans="1:17" ht="20.25" customHeight="1">
      <c r="A21" s="28"/>
      <c r="B21" s="42" t="s">
        <v>276</v>
      </c>
      <c r="C21" s="57"/>
      <c r="D21" s="135" t="s">
        <v>72</v>
      </c>
      <c r="E21" s="199">
        <f>SUM('Д._3 '!F30)</f>
        <v>2418600</v>
      </c>
      <c r="F21" s="199">
        <f>SUM('Д._3 '!H30)</f>
        <v>1833600</v>
      </c>
      <c r="G21" s="199">
        <f>SUM('Д._3 '!I30)</f>
        <v>156500</v>
      </c>
      <c r="H21" s="199">
        <f>SUM('Д._3 '!K30)</f>
        <v>0</v>
      </c>
      <c r="I21" s="199">
        <f>SUM('Д._3 '!M30)</f>
        <v>0</v>
      </c>
      <c r="J21" s="199">
        <f>SUM('Д._3 '!N30)</f>
        <v>0</v>
      </c>
      <c r="K21" s="199">
        <f>SUM('Д._3 '!O30)</f>
        <v>0</v>
      </c>
      <c r="L21" s="199">
        <f>SUM('Д._3 '!P30)</f>
        <v>0</v>
      </c>
      <c r="M21" s="199">
        <f>SUM('Д._3 '!Q30)</f>
        <v>0</v>
      </c>
      <c r="N21" s="199">
        <f>SUM('Д._3 '!R30)</f>
        <v>0</v>
      </c>
      <c r="O21" s="199">
        <f>SUM('Д._3 '!S30)</f>
        <v>2418600</v>
      </c>
      <c r="P21" s="72"/>
      <c r="Q21" s="48"/>
    </row>
    <row r="22" spans="1:17" ht="39" customHeight="1">
      <c r="A22" s="28"/>
      <c r="B22" s="42" t="s">
        <v>277</v>
      </c>
      <c r="C22" s="57"/>
      <c r="D22" s="135" t="s">
        <v>73</v>
      </c>
      <c r="E22" s="199">
        <f>SUM('Д._3 '!F31)</f>
        <v>0</v>
      </c>
      <c r="F22" s="199">
        <f>SUM('Д._3 '!H31)</f>
        <v>0</v>
      </c>
      <c r="G22" s="199">
        <f>SUM('Д._3 '!I31)</f>
        <v>0</v>
      </c>
      <c r="H22" s="199">
        <f>SUM('Д._3 '!K31)</f>
        <v>0</v>
      </c>
      <c r="I22" s="199">
        <f>SUM('Д._3 '!M31)</f>
        <v>0</v>
      </c>
      <c r="J22" s="199">
        <f>SUM('Д._3 '!N31)</f>
        <v>0</v>
      </c>
      <c r="K22" s="199">
        <f>SUM('Д._3 '!O31)</f>
        <v>0</v>
      </c>
      <c r="L22" s="199">
        <f>SUM('Д._3 '!P31)</f>
        <v>0</v>
      </c>
      <c r="M22" s="199">
        <f>SUM('Д._3 '!Q31)</f>
        <v>0</v>
      </c>
      <c r="N22" s="199">
        <f>SUM('Д._3 '!R31)</f>
        <v>0</v>
      </c>
      <c r="O22" s="199">
        <f>SUM('Д._3 '!S31)</f>
        <v>0</v>
      </c>
      <c r="P22" s="72"/>
      <c r="Q22" s="48"/>
    </row>
    <row r="23" spans="1:17" ht="28.5" customHeight="1">
      <c r="A23" s="28"/>
      <c r="B23" s="42" t="s">
        <v>281</v>
      </c>
      <c r="C23" s="57"/>
      <c r="D23" s="135" t="s">
        <v>74</v>
      </c>
      <c r="E23" s="199">
        <f>SUM('Д._3 '!F32)</f>
        <v>0</v>
      </c>
      <c r="F23" s="199">
        <f>SUM('Д._3 '!H32)</f>
        <v>0</v>
      </c>
      <c r="G23" s="199">
        <f>SUM('Д._3 '!I32)</f>
        <v>0</v>
      </c>
      <c r="H23" s="199">
        <f>SUM('Д._3 '!K32)</f>
        <v>0</v>
      </c>
      <c r="I23" s="199">
        <f>SUM('Д._3 '!M32)</f>
        <v>0</v>
      </c>
      <c r="J23" s="199">
        <f>SUM('Д._3 '!N32)</f>
        <v>0</v>
      </c>
      <c r="K23" s="199">
        <f>SUM('Д._3 '!O32)</f>
        <v>0</v>
      </c>
      <c r="L23" s="199">
        <f>SUM('Д._3 '!P32)</f>
        <v>0</v>
      </c>
      <c r="M23" s="199">
        <f>SUM('Д._3 '!Q32)</f>
        <v>0</v>
      </c>
      <c r="N23" s="199">
        <f>SUM('Д._3 '!R32)</f>
        <v>0</v>
      </c>
      <c r="O23" s="199">
        <f>SUM('Д._3 '!S32)</f>
        <v>0</v>
      </c>
      <c r="P23" s="72"/>
      <c r="Q23" s="48"/>
    </row>
    <row r="24" spans="1:17" ht="28.5" customHeight="1">
      <c r="A24" s="28"/>
      <c r="B24" s="42" t="s">
        <v>282</v>
      </c>
      <c r="C24" s="57"/>
      <c r="D24" s="135" t="s">
        <v>75</v>
      </c>
      <c r="E24" s="199">
        <f>SUM('Д._3 '!F33)</f>
        <v>0</v>
      </c>
      <c r="F24" s="199">
        <f>SUM('Д._3 '!H33)</f>
        <v>0</v>
      </c>
      <c r="G24" s="199">
        <f>SUM('Д._3 '!I33)</f>
        <v>0</v>
      </c>
      <c r="H24" s="199">
        <f>SUM('Д._3 '!K33)</f>
        <v>0</v>
      </c>
      <c r="I24" s="199">
        <f>SUM('Д._3 '!M33)</f>
        <v>0</v>
      </c>
      <c r="J24" s="199">
        <f>SUM('Д._3 '!N33)</f>
        <v>0</v>
      </c>
      <c r="K24" s="199">
        <f>SUM('Д._3 '!O33)</f>
        <v>0</v>
      </c>
      <c r="L24" s="199">
        <f>SUM('Д._3 '!P33)</f>
        <v>0</v>
      </c>
      <c r="M24" s="199">
        <f>SUM('Д._3 '!Q33)</f>
        <v>0</v>
      </c>
      <c r="N24" s="199">
        <f>SUM('Д._3 '!R33)</f>
        <v>0</v>
      </c>
      <c r="O24" s="199">
        <f>SUM('Д._3 '!S33)</f>
        <v>0</v>
      </c>
      <c r="P24" s="72"/>
      <c r="Q24" s="48"/>
    </row>
    <row r="25" spans="1:17" ht="28.5" customHeight="1">
      <c r="A25" s="28"/>
      <c r="B25" s="42" t="s">
        <v>463</v>
      </c>
      <c r="C25" s="57"/>
      <c r="D25" s="135" t="s">
        <v>457</v>
      </c>
      <c r="E25" s="199" t="e">
        <f>SUM('Д._3 '!#REF!)</f>
        <v>#REF!</v>
      </c>
      <c r="F25" s="199" t="e">
        <f>SUM('Д._3 '!#REF!)</f>
        <v>#REF!</v>
      </c>
      <c r="G25" s="199" t="e">
        <f>SUM('Д._3 '!#REF!)</f>
        <v>#REF!</v>
      </c>
      <c r="H25" s="199" t="e">
        <f>SUM('Д._3 '!#REF!)</f>
        <v>#REF!</v>
      </c>
      <c r="I25" s="199" t="e">
        <f>SUM('Д._3 '!#REF!)</f>
        <v>#REF!</v>
      </c>
      <c r="J25" s="199" t="e">
        <f>SUM('Д._3 '!#REF!)</f>
        <v>#REF!</v>
      </c>
      <c r="K25" s="199" t="e">
        <f>SUM('Д._3 '!#REF!)</f>
        <v>#REF!</v>
      </c>
      <c r="L25" s="199" t="e">
        <f>SUM('Д._3 '!#REF!)</f>
        <v>#REF!</v>
      </c>
      <c r="M25" s="199" t="e">
        <f>SUM('Д._3 '!#REF!)</f>
        <v>#REF!</v>
      </c>
      <c r="N25" s="199" t="e">
        <f>SUM('Д._3 '!#REF!)</f>
        <v>#REF!</v>
      </c>
      <c r="O25" s="199" t="e">
        <f>SUM('Д._3 '!#REF!)</f>
        <v>#REF!</v>
      </c>
      <c r="P25" s="72"/>
      <c r="Q25" s="48"/>
    </row>
    <row r="26" spans="1:17" ht="24" customHeight="1">
      <c r="A26" s="28"/>
      <c r="B26" s="42" t="s">
        <v>283</v>
      </c>
      <c r="C26" s="57"/>
      <c r="D26" s="135" t="s">
        <v>458</v>
      </c>
      <c r="E26" s="199">
        <f>SUM('Д._3 '!F35)</f>
        <v>0</v>
      </c>
      <c r="F26" s="199">
        <f>SUM('Д._3 '!H35)</f>
        <v>0</v>
      </c>
      <c r="G26" s="199">
        <f>SUM('Д._3 '!I35)</f>
        <v>0</v>
      </c>
      <c r="H26" s="199">
        <f>SUM('Д._3 '!K35)</f>
        <v>0</v>
      </c>
      <c r="I26" s="199">
        <f>SUM('Д._3 '!M35)</f>
        <v>0</v>
      </c>
      <c r="J26" s="199">
        <f>SUM('Д._3 '!N35)</f>
        <v>0</v>
      </c>
      <c r="K26" s="199">
        <f>SUM('Д._3 '!O35)</f>
        <v>0</v>
      </c>
      <c r="L26" s="199">
        <f>SUM('Д._3 '!P35)</f>
        <v>0</v>
      </c>
      <c r="M26" s="199">
        <f>SUM('Д._3 '!Q35)</f>
        <v>0</v>
      </c>
      <c r="N26" s="199">
        <f>SUM('Д._3 '!R35)</f>
        <v>0</v>
      </c>
      <c r="O26" s="199">
        <f>SUM('Д._3 '!S35)</f>
        <v>0</v>
      </c>
      <c r="P26" s="72"/>
      <c r="Q26" s="48"/>
    </row>
    <row r="27" spans="1:17" ht="41.25" customHeight="1">
      <c r="A27" s="28"/>
      <c r="B27" s="43" t="s">
        <v>464</v>
      </c>
      <c r="C27" s="57"/>
      <c r="D27" s="135" t="s">
        <v>460</v>
      </c>
      <c r="E27" s="199"/>
      <c r="F27" s="197"/>
      <c r="G27" s="197"/>
      <c r="H27" s="123"/>
      <c r="I27" s="123"/>
      <c r="J27" s="123"/>
      <c r="K27" s="123"/>
      <c r="L27" s="123"/>
      <c r="M27" s="123"/>
      <c r="N27" s="123"/>
      <c r="O27" s="171">
        <f>E27+H27</f>
        <v>0</v>
      </c>
      <c r="P27" s="72"/>
      <c r="Q27" s="48"/>
    </row>
    <row r="28" spans="1:18" s="27" customFormat="1" ht="26.25" customHeight="1">
      <c r="A28" s="41" t="s">
        <v>285</v>
      </c>
      <c r="B28" s="67" t="s">
        <v>342</v>
      </c>
      <c r="C28" s="57" t="s">
        <v>343</v>
      </c>
      <c r="D28" s="66" t="s">
        <v>343</v>
      </c>
      <c r="E28" s="125" t="e">
        <f>SUM(E30+E31+E32+E33+E34+E35+E36+E37)</f>
        <v>#REF!</v>
      </c>
      <c r="F28" s="125" t="e">
        <f aca="true" t="shared" si="3" ref="F28:O28">SUM(F30+F31+F32+F33+F34+F35+F36+F37)</f>
        <v>#REF!</v>
      </c>
      <c r="G28" s="125" t="e">
        <f t="shared" si="3"/>
        <v>#REF!</v>
      </c>
      <c r="H28" s="125" t="e">
        <f t="shared" si="3"/>
        <v>#REF!</v>
      </c>
      <c r="I28" s="125" t="e">
        <f t="shared" si="3"/>
        <v>#REF!</v>
      </c>
      <c r="J28" s="125" t="e">
        <f t="shared" si="3"/>
        <v>#REF!</v>
      </c>
      <c r="K28" s="125" t="e">
        <f t="shared" si="3"/>
        <v>#REF!</v>
      </c>
      <c r="L28" s="125" t="e">
        <f t="shared" si="3"/>
        <v>#REF!</v>
      </c>
      <c r="M28" s="125" t="e">
        <f t="shared" si="3"/>
        <v>#REF!</v>
      </c>
      <c r="N28" s="125" t="e">
        <f t="shared" si="3"/>
        <v>#REF!</v>
      </c>
      <c r="O28" s="125" t="e">
        <f t="shared" si="3"/>
        <v>#REF!</v>
      </c>
      <c r="P28" s="201"/>
      <c r="Q28" s="167"/>
      <c r="R28" s="46"/>
    </row>
    <row r="29" spans="1:18" s="27" customFormat="1" ht="19.5" customHeight="1" hidden="1">
      <c r="A29" s="41"/>
      <c r="B29" s="67"/>
      <c r="C29" s="57"/>
      <c r="D29" s="66" t="s">
        <v>372</v>
      </c>
      <c r="E29" s="125">
        <f aca="true" t="shared" si="4" ref="E29:N29">F29+G29</f>
        <v>0</v>
      </c>
      <c r="F29" s="125">
        <f t="shared" si="4"/>
        <v>0</v>
      </c>
      <c r="G29" s="125">
        <f t="shared" si="4"/>
        <v>0</v>
      </c>
      <c r="H29" s="125">
        <f t="shared" si="4"/>
        <v>0</v>
      </c>
      <c r="I29" s="125">
        <f t="shared" si="4"/>
        <v>0</v>
      </c>
      <c r="J29" s="125">
        <f t="shared" si="4"/>
        <v>0</v>
      </c>
      <c r="K29" s="125">
        <f t="shared" si="4"/>
        <v>0</v>
      </c>
      <c r="L29" s="125">
        <f t="shared" si="4"/>
        <v>0</v>
      </c>
      <c r="M29" s="125">
        <f t="shared" si="4"/>
        <v>0</v>
      </c>
      <c r="N29" s="125">
        <f t="shared" si="4"/>
        <v>0</v>
      </c>
      <c r="O29" s="126">
        <f>H29+E29</f>
        <v>0</v>
      </c>
      <c r="P29" s="201"/>
      <c r="Q29" s="48"/>
      <c r="R29" s="46"/>
    </row>
    <row r="30" spans="1:18" s="27" customFormat="1" ht="19.5" customHeight="1">
      <c r="A30" s="41"/>
      <c r="B30" s="43" t="s">
        <v>286</v>
      </c>
      <c r="C30" s="43" t="s">
        <v>287</v>
      </c>
      <c r="D30" s="137" t="s">
        <v>288</v>
      </c>
      <c r="E30" s="120" t="e">
        <f>SUM('Д._3 '!#REF!)</f>
        <v>#REF!</v>
      </c>
      <c r="F30" s="120" t="e">
        <f>SUM('Д._3 '!#REF!)</f>
        <v>#REF!</v>
      </c>
      <c r="G30" s="120" t="e">
        <f>SUM('Д._3 '!#REF!)</f>
        <v>#REF!</v>
      </c>
      <c r="H30" s="120" t="e">
        <f>SUM('Д._3 '!#REF!)</f>
        <v>#REF!</v>
      </c>
      <c r="I30" s="120" t="e">
        <f>SUM('Д._3 '!#REF!)</f>
        <v>#REF!</v>
      </c>
      <c r="J30" s="120" t="e">
        <f>SUM('Д._3 '!#REF!)</f>
        <v>#REF!</v>
      </c>
      <c r="K30" s="120" t="e">
        <f>SUM('Д._3 '!#REF!)</f>
        <v>#REF!</v>
      </c>
      <c r="L30" s="120" t="e">
        <f>SUM('Д._3 '!#REF!)</f>
        <v>#REF!</v>
      </c>
      <c r="M30" s="120" t="e">
        <f>SUM('Д._3 '!#REF!)</f>
        <v>#REF!</v>
      </c>
      <c r="N30" s="120" t="e">
        <f>SUM('Д._3 '!#REF!)</f>
        <v>#REF!</v>
      </c>
      <c r="O30" s="120" t="e">
        <f>SUM('Д._3 '!#REF!)</f>
        <v>#REF!</v>
      </c>
      <c r="P30" s="201"/>
      <c r="Q30" s="48"/>
      <c r="R30" s="46"/>
    </row>
    <row r="31" spans="1:18" s="27" customFormat="1" ht="40.5" customHeight="1">
      <c r="A31" s="41"/>
      <c r="B31" s="43" t="s">
        <v>454</v>
      </c>
      <c r="C31" s="43"/>
      <c r="D31" s="137" t="s">
        <v>80</v>
      </c>
      <c r="E31" s="120" t="e">
        <f>SUM('Д._3 '!#REF!)</f>
        <v>#REF!</v>
      </c>
      <c r="F31" s="120" t="e">
        <f>SUM('Д._3 '!#REF!)</f>
        <v>#REF!</v>
      </c>
      <c r="G31" s="120" t="e">
        <f>SUM('Д._3 '!#REF!)</f>
        <v>#REF!</v>
      </c>
      <c r="H31" s="120" t="e">
        <f>SUM('Д._3 '!#REF!)</f>
        <v>#REF!</v>
      </c>
      <c r="I31" s="120" t="e">
        <f>SUM('Д._3 '!#REF!)</f>
        <v>#REF!</v>
      </c>
      <c r="J31" s="120" t="e">
        <f>SUM('Д._3 '!#REF!)</f>
        <v>#REF!</v>
      </c>
      <c r="K31" s="120" t="e">
        <f>SUM('Д._3 '!#REF!)</f>
        <v>#REF!</v>
      </c>
      <c r="L31" s="120" t="e">
        <f>SUM('Д._3 '!#REF!)</f>
        <v>#REF!</v>
      </c>
      <c r="M31" s="120" t="e">
        <f>SUM('Д._3 '!#REF!)</f>
        <v>#REF!</v>
      </c>
      <c r="N31" s="120" t="e">
        <f>SUM('Д._3 '!#REF!)</f>
        <v>#REF!</v>
      </c>
      <c r="O31" s="120" t="e">
        <f>SUM('Д._3 '!#REF!)</f>
        <v>#REF!</v>
      </c>
      <c r="P31" s="201"/>
      <c r="Q31" s="48"/>
      <c r="R31" s="46"/>
    </row>
    <row r="32" spans="1:18" s="27" customFormat="1" ht="21.75" customHeight="1">
      <c r="A32" s="41"/>
      <c r="B32" s="43" t="s">
        <v>455</v>
      </c>
      <c r="C32" s="43"/>
      <c r="D32" s="137" t="s">
        <v>456</v>
      </c>
      <c r="E32" s="120" t="e">
        <f>SUM('Д._3 '!#REF!)</f>
        <v>#REF!</v>
      </c>
      <c r="F32" s="120" t="e">
        <f>SUM('Д._3 '!#REF!)</f>
        <v>#REF!</v>
      </c>
      <c r="G32" s="120" t="e">
        <f>SUM('Д._3 '!#REF!)</f>
        <v>#REF!</v>
      </c>
      <c r="H32" s="120" t="e">
        <f>SUM('Д._3 '!#REF!)</f>
        <v>#REF!</v>
      </c>
      <c r="I32" s="120" t="e">
        <f>SUM('Д._3 '!#REF!)</f>
        <v>#REF!</v>
      </c>
      <c r="J32" s="120" t="e">
        <f>SUM('Д._3 '!#REF!)</f>
        <v>#REF!</v>
      </c>
      <c r="K32" s="120" t="e">
        <f>SUM('Д._3 '!#REF!)</f>
        <v>#REF!</v>
      </c>
      <c r="L32" s="120" t="e">
        <f>SUM('Д._3 '!#REF!)</f>
        <v>#REF!</v>
      </c>
      <c r="M32" s="120" t="e">
        <f>SUM('Д._3 '!#REF!)</f>
        <v>#REF!</v>
      </c>
      <c r="N32" s="120" t="e">
        <f>SUM('Д._3 '!#REF!)</f>
        <v>#REF!</v>
      </c>
      <c r="O32" s="120" t="e">
        <f>SUM('Д._3 '!#REF!)</f>
        <v>#REF!</v>
      </c>
      <c r="P32" s="201"/>
      <c r="Q32" s="48"/>
      <c r="R32" s="46"/>
    </row>
    <row r="33" spans="1:18" s="27" customFormat="1" ht="23.25" customHeight="1">
      <c r="A33" s="41"/>
      <c r="B33" s="43" t="s">
        <v>295</v>
      </c>
      <c r="C33" s="43" t="s">
        <v>289</v>
      </c>
      <c r="D33" s="138" t="s">
        <v>592</v>
      </c>
      <c r="E33" s="120" t="e">
        <f>SUM('Д._3 '!#REF!)</f>
        <v>#REF!</v>
      </c>
      <c r="F33" s="120" t="e">
        <f>SUM('Д._3 '!#REF!)</f>
        <v>#REF!</v>
      </c>
      <c r="G33" s="120" t="e">
        <f>SUM('Д._3 '!#REF!)</f>
        <v>#REF!</v>
      </c>
      <c r="H33" s="120" t="e">
        <f>SUM('Д._3 '!#REF!)</f>
        <v>#REF!</v>
      </c>
      <c r="I33" s="120" t="e">
        <f>SUM('Д._3 '!#REF!)</f>
        <v>#REF!</v>
      </c>
      <c r="J33" s="120" t="e">
        <f>SUM('Д._3 '!#REF!)</f>
        <v>#REF!</v>
      </c>
      <c r="K33" s="120" t="e">
        <f>SUM('Д._3 '!#REF!)</f>
        <v>#REF!</v>
      </c>
      <c r="L33" s="120" t="e">
        <f>SUM('Д._3 '!#REF!)</f>
        <v>#REF!</v>
      </c>
      <c r="M33" s="120" t="e">
        <f>SUM('Д._3 '!#REF!)</f>
        <v>#REF!</v>
      </c>
      <c r="N33" s="120" t="e">
        <f>SUM('Д._3 '!#REF!)</f>
        <v>#REF!</v>
      </c>
      <c r="O33" s="120" t="e">
        <f>SUM('Д._3 '!#REF!)</f>
        <v>#REF!</v>
      </c>
      <c r="P33" s="201"/>
      <c r="Q33" s="48"/>
      <c r="R33" s="46"/>
    </row>
    <row r="34" spans="1:18" s="27" customFormat="1" ht="22.5" customHeight="1">
      <c r="A34" s="41"/>
      <c r="B34" s="43" t="s">
        <v>581</v>
      </c>
      <c r="C34" s="43"/>
      <c r="D34" s="137" t="s">
        <v>593</v>
      </c>
      <c r="E34" s="120" t="e">
        <f>SUM('Д._3 '!#REF!)</f>
        <v>#REF!</v>
      </c>
      <c r="F34" s="120" t="e">
        <f>SUM('Д._3 '!#REF!)</f>
        <v>#REF!</v>
      </c>
      <c r="G34" s="120" t="e">
        <f>SUM('Д._3 '!#REF!)</f>
        <v>#REF!</v>
      </c>
      <c r="H34" s="120" t="e">
        <f>SUM('Д._3 '!#REF!)</f>
        <v>#REF!</v>
      </c>
      <c r="I34" s="120" t="e">
        <f>SUM('Д._3 '!#REF!)</f>
        <v>#REF!</v>
      </c>
      <c r="J34" s="120" t="e">
        <f>SUM('Д._3 '!#REF!)</f>
        <v>#REF!</v>
      </c>
      <c r="K34" s="120" t="e">
        <f>SUM('Д._3 '!#REF!)</f>
        <v>#REF!</v>
      </c>
      <c r="L34" s="120" t="e">
        <f>SUM('Д._3 '!#REF!)</f>
        <v>#REF!</v>
      </c>
      <c r="M34" s="120" t="e">
        <f>SUM('Д._3 '!#REF!)</f>
        <v>#REF!</v>
      </c>
      <c r="N34" s="120" t="e">
        <f>SUM('Д._3 '!#REF!)</f>
        <v>#REF!</v>
      </c>
      <c r="O34" s="120" t="e">
        <f>SUM('Д._3 '!#REF!)</f>
        <v>#REF!</v>
      </c>
      <c r="P34" s="201"/>
      <c r="Q34" s="48"/>
      <c r="R34" s="46"/>
    </row>
    <row r="35" spans="1:18" s="27" customFormat="1" ht="24.75" customHeight="1">
      <c r="A35" s="41"/>
      <c r="B35" s="43" t="s">
        <v>538</v>
      </c>
      <c r="C35" s="43"/>
      <c r="D35" s="137" t="s">
        <v>540</v>
      </c>
      <c r="E35" s="120" t="e">
        <f>SUM('Д._3 '!#REF!)</f>
        <v>#REF!</v>
      </c>
      <c r="F35" s="120" t="e">
        <f>SUM('Д._3 '!#REF!)</f>
        <v>#REF!</v>
      </c>
      <c r="G35" s="120" t="e">
        <f>SUM('Д._3 '!#REF!)</f>
        <v>#REF!</v>
      </c>
      <c r="H35" s="120" t="e">
        <f>SUM('Д._3 '!#REF!)</f>
        <v>#REF!</v>
      </c>
      <c r="I35" s="120" t="e">
        <f>SUM('Д._3 '!#REF!)</f>
        <v>#REF!</v>
      </c>
      <c r="J35" s="120" t="e">
        <f>SUM('Д._3 '!#REF!)</f>
        <v>#REF!</v>
      </c>
      <c r="K35" s="120" t="e">
        <f>SUM('Д._3 '!#REF!)</f>
        <v>#REF!</v>
      </c>
      <c r="L35" s="120" t="e">
        <f>SUM('Д._3 '!#REF!)</f>
        <v>#REF!</v>
      </c>
      <c r="M35" s="120" t="e">
        <f>SUM('Д._3 '!#REF!)</f>
        <v>#REF!</v>
      </c>
      <c r="N35" s="120" t="e">
        <f>SUM('Д._3 '!#REF!)</f>
        <v>#REF!</v>
      </c>
      <c r="O35" s="120" t="e">
        <f>SUM('Д._3 '!#REF!)</f>
        <v>#REF!</v>
      </c>
      <c r="P35" s="201"/>
      <c r="Q35" s="48"/>
      <c r="R35" s="46"/>
    </row>
    <row r="36" spans="1:18" s="27" customFormat="1" ht="40.5" customHeight="1">
      <c r="A36" s="41"/>
      <c r="B36" s="43" t="s">
        <v>539</v>
      </c>
      <c r="C36" s="43"/>
      <c r="D36" s="137" t="s">
        <v>571</v>
      </c>
      <c r="E36" s="120" t="e">
        <f>SUM('Д._3 '!#REF!)</f>
        <v>#REF!</v>
      </c>
      <c r="F36" s="120" t="e">
        <f>SUM('Д._3 '!#REF!)</f>
        <v>#REF!</v>
      </c>
      <c r="G36" s="120" t="e">
        <f>SUM('Д._3 '!#REF!)</f>
        <v>#REF!</v>
      </c>
      <c r="H36" s="120" t="e">
        <f>SUM('Д._3 '!#REF!)</f>
        <v>#REF!</v>
      </c>
      <c r="I36" s="120" t="e">
        <f>SUM('Д._3 '!#REF!)</f>
        <v>#REF!</v>
      </c>
      <c r="J36" s="120" t="e">
        <f>SUM('Д._3 '!#REF!)</f>
        <v>#REF!</v>
      </c>
      <c r="K36" s="120" t="e">
        <f>SUM('Д._3 '!#REF!)</f>
        <v>#REF!</v>
      </c>
      <c r="L36" s="120" t="e">
        <f>SUM('Д._3 '!#REF!)</f>
        <v>#REF!</v>
      </c>
      <c r="M36" s="120" t="e">
        <f>SUM('Д._3 '!#REF!)</f>
        <v>#REF!</v>
      </c>
      <c r="N36" s="120" t="e">
        <f>SUM('Д._3 '!#REF!)</f>
        <v>#REF!</v>
      </c>
      <c r="O36" s="120" t="e">
        <f>SUM('Д._3 '!#REF!)</f>
        <v>#REF!</v>
      </c>
      <c r="P36" s="201"/>
      <c r="Q36" s="48"/>
      <c r="R36" s="46"/>
    </row>
    <row r="37" spans="1:18" s="27" customFormat="1" ht="22.5" customHeight="1">
      <c r="A37" s="41"/>
      <c r="B37" s="43" t="s">
        <v>574</v>
      </c>
      <c r="C37" s="43"/>
      <c r="D37" s="137" t="s">
        <v>582</v>
      </c>
      <c r="E37" s="120" t="e">
        <f>SUM('Д._3 '!#REF!)</f>
        <v>#REF!</v>
      </c>
      <c r="F37" s="120" t="e">
        <f>SUM('Д._3 '!#REF!)</f>
        <v>#REF!</v>
      </c>
      <c r="G37" s="120" t="e">
        <f>SUM('Д._3 '!#REF!)</f>
        <v>#REF!</v>
      </c>
      <c r="H37" s="120" t="e">
        <f>SUM('Д._3 '!#REF!)</f>
        <v>#REF!</v>
      </c>
      <c r="I37" s="120" t="e">
        <f>SUM('Д._3 '!#REF!)</f>
        <v>#REF!</v>
      </c>
      <c r="J37" s="120" t="e">
        <f>SUM('Д._3 '!#REF!)</f>
        <v>#REF!</v>
      </c>
      <c r="K37" s="120" t="e">
        <f>SUM('Д._3 '!#REF!)</f>
        <v>#REF!</v>
      </c>
      <c r="L37" s="120" t="e">
        <f>SUM('Д._3 '!#REF!)</f>
        <v>#REF!</v>
      </c>
      <c r="M37" s="120" t="e">
        <f>SUM('Д._3 '!#REF!)</f>
        <v>#REF!</v>
      </c>
      <c r="N37" s="120" t="e">
        <f>SUM('Д._3 '!#REF!)</f>
        <v>#REF!</v>
      </c>
      <c r="O37" s="120" t="e">
        <f>SUM('Д._3 '!#REF!)</f>
        <v>#REF!</v>
      </c>
      <c r="P37" s="201"/>
      <c r="Q37" s="48"/>
      <c r="R37" s="46"/>
    </row>
    <row r="38" spans="1:18" s="27" customFormat="1" ht="19.5" customHeight="1" hidden="1">
      <c r="A38" s="41"/>
      <c r="B38" s="67"/>
      <c r="C38" s="57"/>
      <c r="D38" s="66"/>
      <c r="E38" s="125"/>
      <c r="F38" s="125"/>
      <c r="G38" s="125"/>
      <c r="H38" s="125"/>
      <c r="I38" s="125"/>
      <c r="J38" s="125"/>
      <c r="K38" s="125"/>
      <c r="L38" s="125"/>
      <c r="M38" s="125"/>
      <c r="N38" s="125"/>
      <c r="O38" s="125"/>
      <c r="P38" s="201"/>
      <c r="Q38" s="48"/>
      <c r="R38" s="46"/>
    </row>
    <row r="39" spans="1:18" s="27" customFormat="1" ht="19.5" customHeight="1" hidden="1">
      <c r="A39" s="41"/>
      <c r="B39" s="67"/>
      <c r="C39" s="57"/>
      <c r="D39" s="66"/>
      <c r="E39" s="125"/>
      <c r="F39" s="125"/>
      <c r="G39" s="125"/>
      <c r="H39" s="125"/>
      <c r="I39" s="125"/>
      <c r="J39" s="125"/>
      <c r="K39" s="125"/>
      <c r="L39" s="125"/>
      <c r="M39" s="125"/>
      <c r="N39" s="125"/>
      <c r="O39" s="125"/>
      <c r="P39" s="201"/>
      <c r="Q39" s="48"/>
      <c r="R39" s="46"/>
    </row>
    <row r="40" spans="1:18" s="27" customFormat="1" ht="19.5" customHeight="1" hidden="1">
      <c r="A40" s="41"/>
      <c r="B40" s="67"/>
      <c r="C40" s="57"/>
      <c r="D40" s="66"/>
      <c r="E40" s="125"/>
      <c r="F40" s="125"/>
      <c r="G40" s="125"/>
      <c r="H40" s="125"/>
      <c r="I40" s="125"/>
      <c r="J40" s="125"/>
      <c r="K40" s="125"/>
      <c r="L40" s="125"/>
      <c r="M40" s="125"/>
      <c r="N40" s="125"/>
      <c r="O40" s="125"/>
      <c r="P40" s="201"/>
      <c r="Q40" s="48"/>
      <c r="R40" s="46"/>
    </row>
    <row r="41" spans="1:18" s="27" customFormat="1" ht="19.5" customHeight="1" hidden="1">
      <c r="A41" s="41"/>
      <c r="B41" s="67"/>
      <c r="C41" s="57"/>
      <c r="D41" s="66"/>
      <c r="E41" s="125"/>
      <c r="F41" s="125"/>
      <c r="G41" s="125"/>
      <c r="H41" s="125"/>
      <c r="I41" s="125"/>
      <c r="J41" s="125"/>
      <c r="K41" s="125"/>
      <c r="L41" s="125"/>
      <c r="M41" s="125"/>
      <c r="N41" s="125"/>
      <c r="O41" s="125"/>
      <c r="P41" s="201"/>
      <c r="Q41" s="48"/>
      <c r="R41" s="46"/>
    </row>
    <row r="42" spans="1:17" ht="24.75" customHeight="1">
      <c r="A42" s="28" t="s">
        <v>297</v>
      </c>
      <c r="B42" s="91" t="s">
        <v>344</v>
      </c>
      <c r="C42" s="58" t="s">
        <v>345</v>
      </c>
      <c r="D42" s="92" t="s">
        <v>345</v>
      </c>
      <c r="E42" s="125" t="e">
        <f>SUM(E45+E46+E47+E49+E52+E55+E56+E57+E58+E59+E60+E62+E61+E63+E64+E65+E66+E67+E68+E69+E70+E71+E72+E73+E74+E75+E76+E77+E78+E79+E80+E84+E85+E86+E87+E88+E89+E93+E94)</f>
        <v>#REF!</v>
      </c>
      <c r="F42" s="125" t="e">
        <f aca="true" t="shared" si="5" ref="F42:O42">SUM(F45+F46+F47+F49+F52+F55+F56+F57+F58+F59+F60+F62+F61+F63+F64+F65+F66+F67+F68+F69+F70+F71+F72+F73+F74+F75+F76+F77+F78+F79+F80+F84+F85+F86+F87+F88+F89+F93+F94)</f>
        <v>#REF!</v>
      </c>
      <c r="G42" s="125" t="e">
        <f t="shared" si="5"/>
        <v>#REF!</v>
      </c>
      <c r="H42" s="125" t="e">
        <f t="shared" si="5"/>
        <v>#REF!</v>
      </c>
      <c r="I42" s="125" t="e">
        <f t="shared" si="5"/>
        <v>#REF!</v>
      </c>
      <c r="J42" s="125" t="e">
        <f t="shared" si="5"/>
        <v>#REF!</v>
      </c>
      <c r="K42" s="125" t="e">
        <f t="shared" si="5"/>
        <v>#REF!</v>
      </c>
      <c r="L42" s="125" t="e">
        <f t="shared" si="5"/>
        <v>#REF!</v>
      </c>
      <c r="M42" s="125" t="e">
        <f t="shared" si="5"/>
        <v>#REF!</v>
      </c>
      <c r="N42" s="125" t="e">
        <f t="shared" si="5"/>
        <v>#REF!</v>
      </c>
      <c r="O42" s="125" t="e">
        <f t="shared" si="5"/>
        <v>#REF!</v>
      </c>
      <c r="P42" s="72"/>
      <c r="Q42" s="48"/>
    </row>
    <row r="43" spans="1:17" ht="36" customHeight="1" hidden="1">
      <c r="A43" s="28" t="s">
        <v>298</v>
      </c>
      <c r="B43" s="91" t="s">
        <v>344</v>
      </c>
      <c r="C43" s="58" t="s">
        <v>346</v>
      </c>
      <c r="D43" s="92" t="s">
        <v>346</v>
      </c>
      <c r="E43" s="125"/>
      <c r="F43" s="125"/>
      <c r="G43" s="125"/>
      <c r="H43" s="125"/>
      <c r="I43" s="125"/>
      <c r="J43" s="125"/>
      <c r="K43" s="125"/>
      <c r="L43" s="125"/>
      <c r="M43" s="125"/>
      <c r="N43" s="125"/>
      <c r="O43" s="126"/>
      <c r="P43" s="71"/>
      <c r="Q43" s="48"/>
    </row>
    <row r="44" spans="1:17" ht="36" customHeight="1" hidden="1">
      <c r="A44" s="28"/>
      <c r="B44" s="91" t="s">
        <v>398</v>
      </c>
      <c r="C44" s="58"/>
      <c r="D44" s="92" t="s">
        <v>399</v>
      </c>
      <c r="E44" s="125" t="e">
        <f>'Д._3 '!#REF!</f>
        <v>#REF!</v>
      </c>
      <c r="F44" s="125" t="e">
        <f>'Д._3 '!#REF!</f>
        <v>#REF!</v>
      </c>
      <c r="G44" s="125" t="e">
        <f>'Д._3 '!#REF!</f>
        <v>#REF!</v>
      </c>
      <c r="H44" s="125" t="e">
        <f>'Д._3 '!#REF!</f>
        <v>#REF!</v>
      </c>
      <c r="I44" s="125" t="e">
        <f>'Д._3 '!#REF!</f>
        <v>#REF!</v>
      </c>
      <c r="J44" s="125" t="e">
        <f>'Д._3 '!#REF!</f>
        <v>#REF!</v>
      </c>
      <c r="K44" s="125" t="e">
        <f>'Д._3 '!#REF!</f>
        <v>#REF!</v>
      </c>
      <c r="L44" s="125" t="e">
        <f>'Д._3 '!#REF!</f>
        <v>#REF!</v>
      </c>
      <c r="M44" s="125" t="e">
        <f>'Д._3 '!#REF!</f>
        <v>#REF!</v>
      </c>
      <c r="N44" s="125" t="e">
        <f>'Д._3 '!#REF!</f>
        <v>#REF!</v>
      </c>
      <c r="O44" s="126" t="e">
        <f>H44+E44</f>
        <v>#REF!</v>
      </c>
      <c r="P44" s="71"/>
      <c r="Q44" s="48"/>
    </row>
    <row r="45" spans="1:17" ht="25.5" customHeight="1">
      <c r="A45" s="28"/>
      <c r="B45" s="178" t="s">
        <v>304</v>
      </c>
      <c r="C45" s="178"/>
      <c r="D45" s="179" t="s">
        <v>34</v>
      </c>
      <c r="E45" s="128" t="e">
        <f>SUM('Д._3 '!#REF!)</f>
        <v>#REF!</v>
      </c>
      <c r="F45" s="128" t="e">
        <f>SUM('Д._3 '!#REF!)</f>
        <v>#REF!</v>
      </c>
      <c r="G45" s="128" t="e">
        <f>SUM('Д._3 '!#REF!)</f>
        <v>#REF!</v>
      </c>
      <c r="H45" s="128" t="e">
        <f>SUM('Д._3 '!#REF!)</f>
        <v>#REF!</v>
      </c>
      <c r="I45" s="128" t="e">
        <f>SUM('Д._3 '!#REF!)</f>
        <v>#REF!</v>
      </c>
      <c r="J45" s="128" t="e">
        <f>SUM('Д._3 '!#REF!)</f>
        <v>#REF!</v>
      </c>
      <c r="K45" s="128" t="e">
        <f>SUM('Д._3 '!#REF!)</f>
        <v>#REF!</v>
      </c>
      <c r="L45" s="128" t="e">
        <f>SUM('Д._3 '!#REF!)</f>
        <v>#REF!</v>
      </c>
      <c r="M45" s="128" t="e">
        <f>SUM('Д._3 '!#REF!)</f>
        <v>#REF!</v>
      </c>
      <c r="N45" s="128" t="e">
        <f>SUM('Д._3 '!#REF!)</f>
        <v>#REF!</v>
      </c>
      <c r="O45" s="128" t="e">
        <f>SUM('Д._3 '!#REF!)</f>
        <v>#REF!</v>
      </c>
      <c r="P45" s="71"/>
      <c r="Q45" s="48"/>
    </row>
    <row r="46" spans="1:17" ht="27" customHeight="1">
      <c r="A46" s="28"/>
      <c r="B46" s="178" t="s">
        <v>305</v>
      </c>
      <c r="C46" s="178" t="s">
        <v>300</v>
      </c>
      <c r="D46" s="180" t="s">
        <v>35</v>
      </c>
      <c r="E46" s="128" t="e">
        <f>SUM('Д._3 '!#REF!)</f>
        <v>#REF!</v>
      </c>
      <c r="F46" s="128" t="e">
        <f>SUM('Д._3 '!#REF!)</f>
        <v>#REF!</v>
      </c>
      <c r="G46" s="128" t="e">
        <f>SUM('Д._3 '!#REF!)</f>
        <v>#REF!</v>
      </c>
      <c r="H46" s="128" t="e">
        <f>SUM('Д._3 '!#REF!)</f>
        <v>#REF!</v>
      </c>
      <c r="I46" s="128" t="e">
        <f>SUM('Д._3 '!#REF!)</f>
        <v>#REF!</v>
      </c>
      <c r="J46" s="128" t="e">
        <f>SUM('Д._3 '!#REF!)</f>
        <v>#REF!</v>
      </c>
      <c r="K46" s="128" t="e">
        <f>SUM('Д._3 '!#REF!)</f>
        <v>#REF!</v>
      </c>
      <c r="L46" s="128" t="e">
        <f>SUM('Д._3 '!#REF!)</f>
        <v>#REF!</v>
      </c>
      <c r="M46" s="128" t="e">
        <f>SUM('Д._3 '!#REF!)</f>
        <v>#REF!</v>
      </c>
      <c r="N46" s="128" t="e">
        <f>SUM('Д._3 '!#REF!)</f>
        <v>#REF!</v>
      </c>
      <c r="O46" s="128" t="e">
        <f>SUM('Д._3 '!#REF!)</f>
        <v>#REF!</v>
      </c>
      <c r="P46" s="71"/>
      <c r="Q46" s="48"/>
    </row>
    <row r="47" spans="1:17" ht="24" customHeight="1">
      <c r="A47" s="28"/>
      <c r="B47" s="178" t="s">
        <v>299</v>
      </c>
      <c r="C47" s="178"/>
      <c r="D47" s="181" t="s">
        <v>301</v>
      </c>
      <c r="E47" s="128" t="e">
        <f>SUM('Д._3 '!#REF!)</f>
        <v>#REF!</v>
      </c>
      <c r="F47" s="128" t="e">
        <f>SUM('Д._3 '!#REF!)</f>
        <v>#REF!</v>
      </c>
      <c r="G47" s="128" t="e">
        <f>SUM('Д._3 '!#REF!)</f>
        <v>#REF!</v>
      </c>
      <c r="H47" s="128" t="e">
        <f>SUM('Д._3 '!#REF!)</f>
        <v>#REF!</v>
      </c>
      <c r="I47" s="128" t="e">
        <f>SUM('Д._3 '!#REF!)</f>
        <v>#REF!</v>
      </c>
      <c r="J47" s="128" t="e">
        <f>SUM('Д._3 '!#REF!)</f>
        <v>#REF!</v>
      </c>
      <c r="K47" s="128" t="e">
        <f>SUM('Д._3 '!#REF!)</f>
        <v>#REF!</v>
      </c>
      <c r="L47" s="128" t="e">
        <f>SUM('Д._3 '!#REF!)</f>
        <v>#REF!</v>
      </c>
      <c r="M47" s="128" t="e">
        <f>SUM('Д._3 '!#REF!)</f>
        <v>#REF!</v>
      </c>
      <c r="N47" s="128" t="e">
        <f>SUM('Д._3 '!#REF!)</f>
        <v>#REF!</v>
      </c>
      <c r="O47" s="128" t="e">
        <f>SUM('Д._3 '!#REF!)</f>
        <v>#REF!</v>
      </c>
      <c r="P47" s="71"/>
      <c r="Q47" s="48"/>
    </row>
    <row r="48" spans="1:17" ht="36" customHeight="1" hidden="1">
      <c r="A48" s="28"/>
      <c r="B48" s="178" t="s">
        <v>302</v>
      </c>
      <c r="C48" s="178"/>
      <c r="D48" s="181" t="s">
        <v>303</v>
      </c>
      <c r="E48" s="126"/>
      <c r="F48" s="126"/>
      <c r="G48" s="126"/>
      <c r="H48" s="126"/>
      <c r="I48" s="126"/>
      <c r="J48" s="126"/>
      <c r="K48" s="126"/>
      <c r="L48" s="126"/>
      <c r="M48" s="126"/>
      <c r="N48" s="126"/>
      <c r="O48" s="126"/>
      <c r="P48" s="71"/>
      <c r="Q48" s="48"/>
    </row>
    <row r="49" spans="1:17" ht="23.25" customHeight="1">
      <c r="A49" s="28"/>
      <c r="B49" s="178" t="s">
        <v>566</v>
      </c>
      <c r="C49" s="178"/>
      <c r="D49" s="181" t="s">
        <v>567</v>
      </c>
      <c r="E49" s="128" t="e">
        <f>SUM('Д._3 '!#REF!)</f>
        <v>#REF!</v>
      </c>
      <c r="F49" s="128" t="e">
        <f>SUM('Д._3 '!#REF!)</f>
        <v>#REF!</v>
      </c>
      <c r="G49" s="128" t="e">
        <f>SUM('Д._3 '!#REF!)</f>
        <v>#REF!</v>
      </c>
      <c r="H49" s="128" t="e">
        <f>SUM('Д._3 '!#REF!)</f>
        <v>#REF!</v>
      </c>
      <c r="I49" s="128" t="e">
        <f>SUM('Д._3 '!#REF!)</f>
        <v>#REF!</v>
      </c>
      <c r="J49" s="128" t="e">
        <f>SUM('Д._3 '!#REF!)</f>
        <v>#REF!</v>
      </c>
      <c r="K49" s="128" t="e">
        <f>SUM('Д._3 '!#REF!)</f>
        <v>#REF!</v>
      </c>
      <c r="L49" s="128" t="e">
        <f>SUM('Д._3 '!#REF!)</f>
        <v>#REF!</v>
      </c>
      <c r="M49" s="128" t="e">
        <f>SUM('Д._3 '!#REF!)</f>
        <v>#REF!</v>
      </c>
      <c r="N49" s="128" t="e">
        <f>SUM('Д._3 '!#REF!)</f>
        <v>#REF!</v>
      </c>
      <c r="O49" s="128" t="e">
        <f>SUM('Д._3 '!#REF!)</f>
        <v>#REF!</v>
      </c>
      <c r="P49" s="71"/>
      <c r="Q49" s="48"/>
    </row>
    <row r="50" spans="1:17" ht="36" customHeight="1" hidden="1">
      <c r="A50" s="28"/>
      <c r="B50" s="178"/>
      <c r="C50" s="178"/>
      <c r="D50" s="182" t="s">
        <v>583</v>
      </c>
      <c r="E50" s="128">
        <v>50</v>
      </c>
      <c r="F50" s="128">
        <v>50</v>
      </c>
      <c r="G50" s="128">
        <v>50</v>
      </c>
      <c r="H50" s="128">
        <v>50</v>
      </c>
      <c r="I50" s="128">
        <v>50</v>
      </c>
      <c r="J50" s="128">
        <v>50</v>
      </c>
      <c r="K50" s="128">
        <v>50</v>
      </c>
      <c r="L50" s="128">
        <v>50</v>
      </c>
      <c r="M50" s="128">
        <v>50</v>
      </c>
      <c r="N50" s="128">
        <v>50</v>
      </c>
      <c r="O50" s="128">
        <v>50</v>
      </c>
      <c r="P50" s="71"/>
      <c r="Q50" s="48"/>
    </row>
    <row r="51" spans="1:17" ht="36" customHeight="1" hidden="1">
      <c r="A51" s="28"/>
      <c r="B51" s="178"/>
      <c r="C51" s="178"/>
      <c r="D51" s="183" t="s">
        <v>584</v>
      </c>
      <c r="E51" s="128">
        <v>33</v>
      </c>
      <c r="F51" s="128">
        <v>33</v>
      </c>
      <c r="G51" s="128">
        <v>33</v>
      </c>
      <c r="H51" s="128">
        <v>33</v>
      </c>
      <c r="I51" s="128">
        <v>33</v>
      </c>
      <c r="J51" s="128">
        <v>33</v>
      </c>
      <c r="K51" s="128">
        <v>33</v>
      </c>
      <c r="L51" s="128">
        <v>33</v>
      </c>
      <c r="M51" s="128">
        <v>33</v>
      </c>
      <c r="N51" s="128">
        <v>33</v>
      </c>
      <c r="O51" s="128">
        <v>33</v>
      </c>
      <c r="P51" s="71"/>
      <c r="Q51" s="48"/>
    </row>
    <row r="52" spans="1:17" ht="58.5" customHeight="1">
      <c r="A52" s="28"/>
      <c r="B52" s="178" t="s">
        <v>257</v>
      </c>
      <c r="C52" s="178"/>
      <c r="D52" s="181" t="s">
        <v>620</v>
      </c>
      <c r="E52" s="128" t="e">
        <f>SUM('Д._3 '!#REF!)</f>
        <v>#REF!</v>
      </c>
      <c r="F52" s="128" t="e">
        <f>SUM('Д._3 '!#REF!)</f>
        <v>#REF!</v>
      </c>
      <c r="G52" s="128" t="e">
        <f>SUM('Д._3 '!#REF!)</f>
        <v>#REF!</v>
      </c>
      <c r="H52" s="128" t="e">
        <f>SUM('Д._3 '!#REF!)</f>
        <v>#REF!</v>
      </c>
      <c r="I52" s="128" t="e">
        <f>SUM('Д._3 '!#REF!)</f>
        <v>#REF!</v>
      </c>
      <c r="J52" s="128" t="e">
        <f>SUM('Д._3 '!#REF!)</f>
        <v>#REF!</v>
      </c>
      <c r="K52" s="128" t="e">
        <f>SUM('Д._3 '!#REF!)</f>
        <v>#REF!</v>
      </c>
      <c r="L52" s="128" t="e">
        <f>SUM('Д._3 '!#REF!)</f>
        <v>#REF!</v>
      </c>
      <c r="M52" s="128" t="e">
        <f>SUM('Д._3 '!#REF!)</f>
        <v>#REF!</v>
      </c>
      <c r="N52" s="128" t="e">
        <f>SUM('Д._3 '!#REF!)</f>
        <v>#REF!</v>
      </c>
      <c r="O52" s="128" t="e">
        <f>SUM('Д._3 '!#REF!)</f>
        <v>#REF!</v>
      </c>
      <c r="P52" s="71"/>
      <c r="Q52" s="48"/>
    </row>
    <row r="53" spans="1:17" ht="36" customHeight="1" hidden="1">
      <c r="A53" s="28"/>
      <c r="B53" s="178"/>
      <c r="C53" s="178"/>
      <c r="D53" s="182" t="s">
        <v>583</v>
      </c>
      <c r="E53" s="128">
        <v>50</v>
      </c>
      <c r="F53" s="128">
        <v>50</v>
      </c>
      <c r="G53" s="128">
        <v>50</v>
      </c>
      <c r="H53" s="128">
        <v>50</v>
      </c>
      <c r="I53" s="128">
        <v>50</v>
      </c>
      <c r="J53" s="128">
        <v>50</v>
      </c>
      <c r="K53" s="128">
        <v>50</v>
      </c>
      <c r="L53" s="128">
        <v>50</v>
      </c>
      <c r="M53" s="128">
        <v>50</v>
      </c>
      <c r="N53" s="128">
        <v>50</v>
      </c>
      <c r="O53" s="128">
        <v>50</v>
      </c>
      <c r="P53" s="71"/>
      <c r="Q53" s="48"/>
    </row>
    <row r="54" spans="1:17" ht="1.5" customHeight="1" hidden="1">
      <c r="A54" s="28"/>
      <c r="B54" s="178"/>
      <c r="C54" s="178"/>
      <c r="D54" s="184" t="s">
        <v>585</v>
      </c>
      <c r="E54" s="128">
        <v>200</v>
      </c>
      <c r="F54" s="128">
        <v>200</v>
      </c>
      <c r="G54" s="128">
        <v>200</v>
      </c>
      <c r="H54" s="128">
        <v>200</v>
      </c>
      <c r="I54" s="128">
        <v>200</v>
      </c>
      <c r="J54" s="128">
        <v>200</v>
      </c>
      <c r="K54" s="128">
        <v>200</v>
      </c>
      <c r="L54" s="128">
        <v>200</v>
      </c>
      <c r="M54" s="128">
        <v>200</v>
      </c>
      <c r="N54" s="128">
        <v>200</v>
      </c>
      <c r="O54" s="128">
        <v>200</v>
      </c>
      <c r="P54" s="71"/>
      <c r="Q54" s="48"/>
    </row>
    <row r="55" spans="1:17" ht="199.5" customHeight="1">
      <c r="A55" s="28"/>
      <c r="B55" s="178" t="s">
        <v>409</v>
      </c>
      <c r="C55" s="178"/>
      <c r="D55" s="204" t="s">
        <v>621</v>
      </c>
      <c r="E55" s="128">
        <f>SUM('Д._3 '!F102)</f>
        <v>0</v>
      </c>
      <c r="F55" s="128">
        <f>SUM('Д._3 '!H102)</f>
        <v>0</v>
      </c>
      <c r="G55" s="128">
        <f>SUM('Д._3 '!I102)</f>
        <v>0</v>
      </c>
      <c r="H55" s="128">
        <f>SUM('Д._3 '!K102)</f>
        <v>0</v>
      </c>
      <c r="I55" s="128">
        <f>SUM('Д._3 '!M102)</f>
        <v>0</v>
      </c>
      <c r="J55" s="128">
        <f>SUM('Д._3 '!N102)</f>
        <v>0</v>
      </c>
      <c r="K55" s="128">
        <f>SUM('Д._3 '!O102)</f>
        <v>0</v>
      </c>
      <c r="L55" s="128">
        <f>SUM('Д._3 '!P102)</f>
        <v>0</v>
      </c>
      <c r="M55" s="128">
        <f>SUM('Д._3 '!Q102)</f>
        <v>0</v>
      </c>
      <c r="N55" s="128">
        <f>SUM('Д._3 '!R102)</f>
        <v>0</v>
      </c>
      <c r="O55" s="128">
        <f>SUM('Д._3 '!S102)</f>
        <v>0</v>
      </c>
      <c r="P55" s="71"/>
      <c r="Q55" s="48"/>
    </row>
    <row r="56" spans="1:17" ht="183.75" customHeight="1">
      <c r="A56" s="178" t="s">
        <v>410</v>
      </c>
      <c r="B56" s="205">
        <v>90202</v>
      </c>
      <c r="C56" s="178"/>
      <c r="D56" s="186" t="s">
        <v>7</v>
      </c>
      <c r="E56" s="128">
        <f>SUM('Д._3 '!F103)</f>
        <v>0</v>
      </c>
      <c r="F56" s="128">
        <f>SUM('Д._3 '!H103)</f>
        <v>0</v>
      </c>
      <c r="G56" s="128">
        <f>SUM('Д._3 '!I103)</f>
        <v>0</v>
      </c>
      <c r="H56" s="128">
        <f>SUM('Д._3 '!K103)</f>
        <v>0</v>
      </c>
      <c r="I56" s="128">
        <f>SUM('Д._3 '!M103)</f>
        <v>0</v>
      </c>
      <c r="J56" s="128">
        <f>SUM('Д._3 '!N103)</f>
        <v>0</v>
      </c>
      <c r="K56" s="128">
        <f>SUM('Д._3 '!O103)</f>
        <v>0</v>
      </c>
      <c r="L56" s="128">
        <f>SUM('Д._3 '!P103)</f>
        <v>0</v>
      </c>
      <c r="M56" s="128">
        <f>SUM('Д._3 '!Q103)</f>
        <v>0</v>
      </c>
      <c r="N56" s="128">
        <f>SUM('Д._3 '!R103)</f>
        <v>0</v>
      </c>
      <c r="O56" s="128">
        <f>SUM('Д._3 '!S103)</f>
        <v>0</v>
      </c>
      <c r="P56" s="71"/>
      <c r="Q56" s="48"/>
    </row>
    <row r="57" spans="1:17" ht="178.5" customHeight="1">
      <c r="A57" s="28"/>
      <c r="B57" s="178" t="s">
        <v>411</v>
      </c>
      <c r="C57" s="178"/>
      <c r="D57" s="186" t="s">
        <v>81</v>
      </c>
      <c r="E57" s="128">
        <f>SUM('Д._3 '!F104)</f>
        <v>0</v>
      </c>
      <c r="F57" s="128">
        <f>SUM('Д._3 '!H104)</f>
        <v>0</v>
      </c>
      <c r="G57" s="128">
        <f>SUM('Д._3 '!I104)</f>
        <v>0</v>
      </c>
      <c r="H57" s="128">
        <f>SUM('Д._3 '!K104)</f>
        <v>0</v>
      </c>
      <c r="I57" s="128">
        <f>SUM('Д._3 '!M104)</f>
        <v>0</v>
      </c>
      <c r="J57" s="128">
        <f>SUM('Д._3 '!N104)</f>
        <v>0</v>
      </c>
      <c r="K57" s="128">
        <f>SUM('Д._3 '!O104)</f>
        <v>0</v>
      </c>
      <c r="L57" s="128">
        <f>SUM('Д._3 '!P104)</f>
        <v>0</v>
      </c>
      <c r="M57" s="128">
        <f>SUM('Д._3 '!Q104)</f>
        <v>0</v>
      </c>
      <c r="N57" s="128">
        <f>SUM('Д._3 '!R104)</f>
        <v>0</v>
      </c>
      <c r="O57" s="128">
        <f>SUM('Д._3 '!S104)</f>
        <v>0</v>
      </c>
      <c r="P57" s="71"/>
      <c r="Q57" s="48"/>
    </row>
    <row r="58" spans="1:17" ht="351" customHeight="1">
      <c r="A58" s="28"/>
      <c r="B58" s="176" t="s">
        <v>412</v>
      </c>
      <c r="C58" s="176"/>
      <c r="D58" s="186" t="s">
        <v>0</v>
      </c>
      <c r="E58" s="128">
        <f>SUM('Д._3 '!F105)</f>
        <v>0</v>
      </c>
      <c r="F58" s="128">
        <f>SUM('Д._3 '!H105)</f>
        <v>0</v>
      </c>
      <c r="G58" s="128">
        <f>SUM('Д._3 '!I105)</f>
        <v>0</v>
      </c>
      <c r="H58" s="128">
        <f>SUM('Д._3 '!K105)</f>
        <v>0</v>
      </c>
      <c r="I58" s="128">
        <f>SUM('Д._3 '!M105)</f>
        <v>0</v>
      </c>
      <c r="J58" s="128">
        <f>SUM('Д._3 '!N105)</f>
        <v>0</v>
      </c>
      <c r="K58" s="128">
        <f>SUM('Д._3 '!O105)</f>
        <v>0</v>
      </c>
      <c r="L58" s="128">
        <f>SUM('Д._3 '!P105)</f>
        <v>0</v>
      </c>
      <c r="M58" s="128">
        <f>SUM('Д._3 '!Q105)</f>
        <v>0</v>
      </c>
      <c r="N58" s="128">
        <f>SUM('Д._3 '!R105)</f>
        <v>0</v>
      </c>
      <c r="O58" s="128">
        <f>SUM('Д._3 '!S105)</f>
        <v>0</v>
      </c>
      <c r="P58" s="71"/>
      <c r="Q58" s="48"/>
    </row>
    <row r="59" spans="1:17" ht="339.75" customHeight="1">
      <c r="A59" s="28"/>
      <c r="B59" s="176" t="s">
        <v>568</v>
      </c>
      <c r="C59" s="176"/>
      <c r="D59" s="186" t="s">
        <v>10</v>
      </c>
      <c r="E59" s="128" t="e">
        <f>SUM('Д._3 '!#REF!)</f>
        <v>#REF!</v>
      </c>
      <c r="F59" s="128" t="e">
        <f>SUM('Д._3 '!#REF!)</f>
        <v>#REF!</v>
      </c>
      <c r="G59" s="128" t="e">
        <f>SUM('Д._3 '!#REF!)</f>
        <v>#REF!</v>
      </c>
      <c r="H59" s="128" t="e">
        <f>SUM('Д._3 '!#REF!)</f>
        <v>#REF!</v>
      </c>
      <c r="I59" s="128" t="e">
        <f>SUM('Д._3 '!#REF!)</f>
        <v>#REF!</v>
      </c>
      <c r="J59" s="128" t="e">
        <f>SUM('Д._3 '!#REF!)</f>
        <v>#REF!</v>
      </c>
      <c r="K59" s="128" t="e">
        <f>SUM('Д._3 '!#REF!)</f>
        <v>#REF!</v>
      </c>
      <c r="L59" s="128" t="e">
        <f>SUM('Д._3 '!#REF!)</f>
        <v>#REF!</v>
      </c>
      <c r="M59" s="128" t="e">
        <f>SUM('Д._3 '!#REF!)</f>
        <v>#REF!</v>
      </c>
      <c r="N59" s="128" t="e">
        <f>SUM('Д._3 '!#REF!)</f>
        <v>#REF!</v>
      </c>
      <c r="O59" s="128" t="e">
        <f>SUM('Д._3 '!#REF!)</f>
        <v>#REF!</v>
      </c>
      <c r="P59" s="71"/>
      <c r="Q59" s="48"/>
    </row>
    <row r="60" spans="1:17" ht="91.5" customHeight="1">
      <c r="A60" s="28"/>
      <c r="B60" s="178" t="s">
        <v>413</v>
      </c>
      <c r="C60" s="178"/>
      <c r="D60" s="187" t="s">
        <v>1</v>
      </c>
      <c r="E60" s="128">
        <f>SUM('Д._3 '!F106)</f>
        <v>0</v>
      </c>
      <c r="F60" s="128">
        <f>SUM('Д._3 '!H106)</f>
        <v>0</v>
      </c>
      <c r="G60" s="128">
        <f>SUM('Д._3 '!I106)</f>
        <v>0</v>
      </c>
      <c r="H60" s="128">
        <f>SUM('Д._3 '!K106)</f>
        <v>0</v>
      </c>
      <c r="I60" s="128">
        <f>SUM('Д._3 '!M106)</f>
        <v>0</v>
      </c>
      <c r="J60" s="128">
        <f>SUM('Д._3 '!N106)</f>
        <v>0</v>
      </c>
      <c r="K60" s="128">
        <f>SUM('Д._3 '!O106)</f>
        <v>0</v>
      </c>
      <c r="L60" s="128">
        <f>SUM('Д._3 '!P106)</f>
        <v>0</v>
      </c>
      <c r="M60" s="128">
        <f>SUM('Д._3 '!Q106)</f>
        <v>0</v>
      </c>
      <c r="N60" s="128">
        <f>SUM('Д._3 '!R106)</f>
        <v>0</v>
      </c>
      <c r="O60" s="128">
        <f>SUM('Д._3 '!S106)</f>
        <v>0</v>
      </c>
      <c r="P60" s="71"/>
      <c r="Q60" s="48"/>
    </row>
    <row r="61" spans="1:17" ht="84" customHeight="1">
      <c r="A61" s="28"/>
      <c r="B61" s="178" t="s">
        <v>414</v>
      </c>
      <c r="C61" s="178"/>
      <c r="D61" s="180" t="s">
        <v>465</v>
      </c>
      <c r="E61" s="128">
        <f>SUM('Д._3 '!F107)</f>
        <v>0</v>
      </c>
      <c r="F61" s="128">
        <f>SUM('Д._3 '!H107)</f>
        <v>0</v>
      </c>
      <c r="G61" s="128">
        <f>SUM('Д._3 '!I107)</f>
        <v>0</v>
      </c>
      <c r="H61" s="128">
        <f>SUM('Д._3 '!K107)</f>
        <v>0</v>
      </c>
      <c r="I61" s="128">
        <f>SUM('Д._3 '!M107)</f>
        <v>0</v>
      </c>
      <c r="J61" s="128">
        <f>SUM('Д._3 '!N107)</f>
        <v>0</v>
      </c>
      <c r="K61" s="128">
        <f>SUM('Д._3 '!O107)</f>
        <v>0</v>
      </c>
      <c r="L61" s="128">
        <f>SUM('Д._3 '!P107)</f>
        <v>0</v>
      </c>
      <c r="M61" s="128">
        <f>SUM('Д._3 '!Q107)</f>
        <v>0</v>
      </c>
      <c r="N61" s="128">
        <f>SUM('Д._3 '!R107)</f>
        <v>0</v>
      </c>
      <c r="O61" s="128">
        <f>SUM('Д._3 '!S107)</f>
        <v>0</v>
      </c>
      <c r="P61" s="71"/>
      <c r="Q61" s="48"/>
    </row>
    <row r="62" spans="1:17" ht="87.75" customHeight="1">
      <c r="A62" s="28"/>
      <c r="B62" s="178" t="s">
        <v>415</v>
      </c>
      <c r="C62" s="178"/>
      <c r="D62" s="187" t="s">
        <v>27</v>
      </c>
      <c r="E62" s="128">
        <f>SUM('Д._3 '!F108)</f>
        <v>0</v>
      </c>
      <c r="F62" s="128">
        <f>SUM('Д._3 '!H108)</f>
        <v>0</v>
      </c>
      <c r="G62" s="128">
        <f>SUM('Д._3 '!I108)</f>
        <v>0</v>
      </c>
      <c r="H62" s="128">
        <f>SUM('Д._3 '!K108)</f>
        <v>0</v>
      </c>
      <c r="I62" s="128">
        <f>SUM('Д._3 '!M108)</f>
        <v>0</v>
      </c>
      <c r="J62" s="128">
        <f>SUM('Д._3 '!N108)</f>
        <v>0</v>
      </c>
      <c r="K62" s="128">
        <f>SUM('Д._3 '!O108)</f>
        <v>0</v>
      </c>
      <c r="L62" s="128">
        <f>SUM('Д._3 '!P108)</f>
        <v>0</v>
      </c>
      <c r="M62" s="128">
        <f>SUM('Д._3 '!Q108)</f>
        <v>0</v>
      </c>
      <c r="N62" s="128">
        <f>SUM('Д._3 '!R108)</f>
        <v>0</v>
      </c>
      <c r="O62" s="128">
        <f>SUM('Д._3 '!S108)</f>
        <v>0</v>
      </c>
      <c r="P62" s="71"/>
      <c r="Q62" s="48"/>
    </row>
    <row r="63" spans="1:17" ht="143.25" customHeight="1">
      <c r="A63" s="28"/>
      <c r="B63" s="178" t="s">
        <v>416</v>
      </c>
      <c r="C63" s="178"/>
      <c r="D63" s="186" t="s">
        <v>4</v>
      </c>
      <c r="E63" s="128">
        <f>SUM('Д._3 '!F109)</f>
        <v>0</v>
      </c>
      <c r="F63" s="128">
        <f>SUM('Д._3 '!H109)</f>
        <v>0</v>
      </c>
      <c r="G63" s="128">
        <f>SUM('Д._3 '!I109)</f>
        <v>0</v>
      </c>
      <c r="H63" s="128">
        <f>SUM('Д._3 '!K109)</f>
        <v>0</v>
      </c>
      <c r="I63" s="128">
        <f>SUM('Д._3 '!M109)</f>
        <v>0</v>
      </c>
      <c r="J63" s="128">
        <f>SUM('Д._3 '!N109)</f>
        <v>0</v>
      </c>
      <c r="K63" s="128">
        <f>SUM('Д._3 '!O109)</f>
        <v>0</v>
      </c>
      <c r="L63" s="128">
        <f>SUM('Д._3 '!P109)</f>
        <v>0</v>
      </c>
      <c r="M63" s="128">
        <f>SUM('Д._3 '!Q109)</f>
        <v>0</v>
      </c>
      <c r="N63" s="128">
        <f>SUM('Д._3 '!R109)</f>
        <v>0</v>
      </c>
      <c r="O63" s="128">
        <f>SUM('Д._3 '!S109)</f>
        <v>0</v>
      </c>
      <c r="P63" s="71"/>
      <c r="Q63" s="48"/>
    </row>
    <row r="64" spans="1:17" ht="144.75" customHeight="1">
      <c r="A64" s="28"/>
      <c r="B64" s="178" t="s">
        <v>417</v>
      </c>
      <c r="C64" s="178"/>
      <c r="D64" s="187" t="s">
        <v>11</v>
      </c>
      <c r="E64" s="128">
        <f>SUM('Д._3 '!F110)</f>
        <v>0</v>
      </c>
      <c r="F64" s="128">
        <f>SUM('Д._3 '!H110)</f>
        <v>0</v>
      </c>
      <c r="G64" s="128">
        <f>SUM('Д._3 '!I110)</f>
        <v>0</v>
      </c>
      <c r="H64" s="128">
        <f>SUM('Д._3 '!K110)</f>
        <v>0</v>
      </c>
      <c r="I64" s="128">
        <f>SUM('Д._3 '!M110)</f>
        <v>0</v>
      </c>
      <c r="J64" s="128">
        <f>SUM('Д._3 '!N110)</f>
        <v>0</v>
      </c>
      <c r="K64" s="128">
        <f>SUM('Д._3 '!O110)</f>
        <v>0</v>
      </c>
      <c r="L64" s="128">
        <f>SUM('Д._3 '!P110)</f>
        <v>0</v>
      </c>
      <c r="M64" s="128">
        <f>SUM('Д._3 '!Q110)</f>
        <v>0</v>
      </c>
      <c r="N64" s="128">
        <f>SUM('Д._3 '!R110)</f>
        <v>0</v>
      </c>
      <c r="O64" s="128">
        <f>SUM('Д._3 '!S110)</f>
        <v>0</v>
      </c>
      <c r="P64" s="71"/>
      <c r="Q64" s="48"/>
    </row>
    <row r="65" spans="1:17" ht="43.5" customHeight="1">
      <c r="A65" s="28"/>
      <c r="B65" s="178" t="s">
        <v>419</v>
      </c>
      <c r="C65" s="189"/>
      <c r="D65" s="206" t="s">
        <v>418</v>
      </c>
      <c r="E65" s="193">
        <f>SUM('Д._3 '!F111)</f>
        <v>0</v>
      </c>
      <c r="F65" s="193">
        <f>SUM('Д._3 '!H111)</f>
        <v>0</v>
      </c>
      <c r="G65" s="193">
        <f>SUM('Д._3 '!I111)</f>
        <v>0</v>
      </c>
      <c r="H65" s="193">
        <f>SUM('Д._3 '!K111)</f>
        <v>0</v>
      </c>
      <c r="I65" s="193">
        <f>SUM('Д._3 '!M111)</f>
        <v>0</v>
      </c>
      <c r="J65" s="193">
        <f>SUM('Д._3 '!N111)</f>
        <v>0</v>
      </c>
      <c r="K65" s="193">
        <f>SUM('Д._3 '!O111)</f>
        <v>0</v>
      </c>
      <c r="L65" s="193">
        <f>SUM('Д._3 '!P111)</f>
        <v>0</v>
      </c>
      <c r="M65" s="193">
        <f>SUM('Д._3 '!Q111)</f>
        <v>0</v>
      </c>
      <c r="N65" s="193">
        <f>SUM('Д._3 '!R111)</f>
        <v>0</v>
      </c>
      <c r="O65" s="193">
        <f>SUM('Д._3 '!S111)</f>
        <v>0</v>
      </c>
      <c r="P65" s="71"/>
      <c r="Q65" s="48"/>
    </row>
    <row r="66" spans="1:17" ht="36" customHeight="1">
      <c r="A66" s="28"/>
      <c r="B66" s="178" t="s">
        <v>420</v>
      </c>
      <c r="C66" s="178"/>
      <c r="D66" s="185" t="s">
        <v>421</v>
      </c>
      <c r="E66" s="128" t="e">
        <f>SUM('Д._3 '!#REF!)</f>
        <v>#REF!</v>
      </c>
      <c r="F66" s="128" t="e">
        <f>SUM('Д._3 '!#REF!)</f>
        <v>#REF!</v>
      </c>
      <c r="G66" s="128" t="e">
        <f>SUM('Д._3 '!#REF!)</f>
        <v>#REF!</v>
      </c>
      <c r="H66" s="128" t="e">
        <f>SUM('Д._3 '!#REF!)</f>
        <v>#REF!</v>
      </c>
      <c r="I66" s="128" t="e">
        <f>SUM('Д._3 '!#REF!)</f>
        <v>#REF!</v>
      </c>
      <c r="J66" s="128" t="e">
        <f>SUM('Д._3 '!#REF!)</f>
        <v>#REF!</v>
      </c>
      <c r="K66" s="128" t="e">
        <f>SUM('Д._3 '!#REF!)</f>
        <v>#REF!</v>
      </c>
      <c r="L66" s="128" t="e">
        <f>SUM('Д._3 '!#REF!)</f>
        <v>#REF!</v>
      </c>
      <c r="M66" s="128" t="e">
        <f>SUM('Д._3 '!#REF!)</f>
        <v>#REF!</v>
      </c>
      <c r="N66" s="128" t="e">
        <f>SUM('Д._3 '!#REF!)</f>
        <v>#REF!</v>
      </c>
      <c r="O66" s="128" t="e">
        <f>SUM('Д._3 '!#REF!)</f>
        <v>#REF!</v>
      </c>
      <c r="P66" s="71"/>
      <c r="Q66" s="48"/>
    </row>
    <row r="67" spans="1:17" ht="108.75" customHeight="1">
      <c r="A67" s="28"/>
      <c r="B67" s="178" t="s">
        <v>451</v>
      </c>
      <c r="C67" s="178"/>
      <c r="D67" s="185" t="s">
        <v>5</v>
      </c>
      <c r="E67" s="128">
        <f>SUM('Д._3 '!F112)</f>
        <v>0</v>
      </c>
      <c r="F67" s="128">
        <f>SUM('Д._3 '!H112)</f>
        <v>0</v>
      </c>
      <c r="G67" s="128">
        <f>SUM('Д._3 '!I112)</f>
        <v>0</v>
      </c>
      <c r="H67" s="128">
        <f>SUM('Д._3 '!K112)</f>
        <v>0</v>
      </c>
      <c r="I67" s="128">
        <f>SUM('Д._3 '!M112)</f>
        <v>0</v>
      </c>
      <c r="J67" s="128">
        <f>SUM('Д._3 '!N112)</f>
        <v>0</v>
      </c>
      <c r="K67" s="128">
        <f>SUM('Д._3 '!O112)</f>
        <v>0</v>
      </c>
      <c r="L67" s="128">
        <f>SUM('Д._3 '!P112)</f>
        <v>0</v>
      </c>
      <c r="M67" s="128">
        <f>SUM('Д._3 '!Q112)</f>
        <v>0</v>
      </c>
      <c r="N67" s="128">
        <f>SUM('Д._3 '!R112)</f>
        <v>0</v>
      </c>
      <c r="O67" s="128">
        <f>SUM('Д._3 '!S112)</f>
        <v>0</v>
      </c>
      <c r="P67" s="71"/>
      <c r="Q67" s="48"/>
    </row>
    <row r="68" spans="1:17" ht="122.25" customHeight="1">
      <c r="A68" s="28"/>
      <c r="B68" s="178" t="s">
        <v>422</v>
      </c>
      <c r="C68" s="178"/>
      <c r="D68" s="185" t="s">
        <v>12</v>
      </c>
      <c r="E68" s="128" t="e">
        <f>SUM('Д._3 '!#REF!)</f>
        <v>#REF!</v>
      </c>
      <c r="F68" s="128" t="e">
        <f>SUM('Д._3 '!#REF!)</f>
        <v>#REF!</v>
      </c>
      <c r="G68" s="128" t="e">
        <f>SUM('Д._3 '!#REF!)</f>
        <v>#REF!</v>
      </c>
      <c r="H68" s="128" t="e">
        <f>SUM('Д._3 '!#REF!)</f>
        <v>#REF!</v>
      </c>
      <c r="I68" s="128" t="e">
        <f>SUM('Д._3 '!#REF!)</f>
        <v>#REF!</v>
      </c>
      <c r="J68" s="128" t="e">
        <f>SUM('Д._3 '!#REF!)</f>
        <v>#REF!</v>
      </c>
      <c r="K68" s="128" t="e">
        <f>SUM('Д._3 '!#REF!)</f>
        <v>#REF!</v>
      </c>
      <c r="L68" s="128" t="e">
        <f>SUM('Д._3 '!#REF!)</f>
        <v>#REF!</v>
      </c>
      <c r="M68" s="128" t="e">
        <f>SUM('Д._3 '!#REF!)</f>
        <v>#REF!</v>
      </c>
      <c r="N68" s="128" t="e">
        <f>SUM('Д._3 '!#REF!)</f>
        <v>#REF!</v>
      </c>
      <c r="O68" s="128" t="e">
        <f>SUM('Д._3 '!#REF!)</f>
        <v>#REF!</v>
      </c>
      <c r="P68" s="71"/>
      <c r="Q68" s="48"/>
    </row>
    <row r="69" spans="1:17" ht="27.75" customHeight="1">
      <c r="A69" s="28"/>
      <c r="B69" s="178" t="s">
        <v>423</v>
      </c>
      <c r="C69" s="178"/>
      <c r="D69" s="143" t="s">
        <v>424</v>
      </c>
      <c r="E69" s="128">
        <f>SUM('Д._3 '!F115)</f>
        <v>0</v>
      </c>
      <c r="F69" s="128">
        <f>SUM('Д._3 '!H115)</f>
        <v>0</v>
      </c>
      <c r="G69" s="128">
        <f>SUM('Д._3 '!I115)</f>
        <v>0</v>
      </c>
      <c r="H69" s="128">
        <f>SUM('Д._3 '!K115)</f>
        <v>0</v>
      </c>
      <c r="I69" s="128">
        <f>SUM('Д._3 '!M115)</f>
        <v>0</v>
      </c>
      <c r="J69" s="128">
        <f>SUM('Д._3 '!N115)</f>
        <v>0</v>
      </c>
      <c r="K69" s="128">
        <f>SUM('Д._3 '!O115)</f>
        <v>0</v>
      </c>
      <c r="L69" s="128">
        <f>SUM('Д._3 '!P115)</f>
        <v>0</v>
      </c>
      <c r="M69" s="128">
        <f>SUM('Д._3 '!Q115)</f>
        <v>0</v>
      </c>
      <c r="N69" s="128">
        <f>SUM('Д._3 '!R115)</f>
        <v>0</v>
      </c>
      <c r="O69" s="128">
        <f>SUM('Д._3 '!S115)</f>
        <v>0</v>
      </c>
      <c r="P69" s="71"/>
      <c r="Q69" s="48"/>
    </row>
    <row r="70" spans="1:17" ht="26.25" customHeight="1">
      <c r="A70" s="28"/>
      <c r="B70" s="178" t="s">
        <v>425</v>
      </c>
      <c r="C70" s="178"/>
      <c r="D70" s="143" t="s">
        <v>426</v>
      </c>
      <c r="E70" s="128">
        <f>SUM('Д._3 '!F116)</f>
        <v>0</v>
      </c>
      <c r="F70" s="128">
        <f>SUM('Д._3 '!H116)</f>
        <v>0</v>
      </c>
      <c r="G70" s="128">
        <f>SUM('Д._3 '!I116)</f>
        <v>0</v>
      </c>
      <c r="H70" s="128">
        <f>SUM('Д._3 '!K116)</f>
        <v>0</v>
      </c>
      <c r="I70" s="128">
        <f>SUM('Д._3 '!M116)</f>
        <v>0</v>
      </c>
      <c r="J70" s="128">
        <f>SUM('Д._3 '!N116)</f>
        <v>0</v>
      </c>
      <c r="K70" s="128">
        <f>SUM('Д._3 '!O116)</f>
        <v>0</v>
      </c>
      <c r="L70" s="128">
        <f>SUM('Д._3 '!P116)</f>
        <v>0</v>
      </c>
      <c r="M70" s="128">
        <f>SUM('Д._3 '!Q116)</f>
        <v>0</v>
      </c>
      <c r="N70" s="128">
        <f>SUM('Д._3 '!R116)</f>
        <v>0</v>
      </c>
      <c r="O70" s="128">
        <f>SUM('Д._3 '!S116)</f>
        <v>0</v>
      </c>
      <c r="P70" s="71"/>
      <c r="Q70" s="48"/>
    </row>
    <row r="71" spans="1:17" ht="24" customHeight="1">
      <c r="A71" s="28"/>
      <c r="B71" s="178" t="s">
        <v>427</v>
      </c>
      <c r="C71" s="178"/>
      <c r="D71" s="143" t="s">
        <v>28</v>
      </c>
      <c r="E71" s="128">
        <f>SUM('Д._3 '!F117)</f>
        <v>0</v>
      </c>
      <c r="F71" s="128">
        <f>SUM('Д._3 '!H117)</f>
        <v>0</v>
      </c>
      <c r="G71" s="128">
        <f>SUM('Д._3 '!I117)</f>
        <v>0</v>
      </c>
      <c r="H71" s="128">
        <f>SUM('Д._3 '!K117)</f>
        <v>0</v>
      </c>
      <c r="I71" s="128">
        <f>SUM('Д._3 '!M117)</f>
        <v>0</v>
      </c>
      <c r="J71" s="128">
        <f>SUM('Д._3 '!N117)</f>
        <v>0</v>
      </c>
      <c r="K71" s="128">
        <f>SUM('Д._3 '!O117)</f>
        <v>0</v>
      </c>
      <c r="L71" s="128">
        <f>SUM('Д._3 '!P117)</f>
        <v>0</v>
      </c>
      <c r="M71" s="128">
        <f>SUM('Д._3 '!Q117)</f>
        <v>0</v>
      </c>
      <c r="N71" s="128">
        <f>SUM('Д._3 '!R117)</f>
        <v>0</v>
      </c>
      <c r="O71" s="128">
        <f>SUM('Д._3 '!S117)</f>
        <v>0</v>
      </c>
      <c r="P71" s="71"/>
      <c r="Q71" s="48"/>
    </row>
    <row r="72" spans="1:17" ht="26.25" customHeight="1">
      <c r="A72" s="28"/>
      <c r="B72" s="178" t="s">
        <v>428</v>
      </c>
      <c r="C72" s="178"/>
      <c r="D72" s="143" t="s">
        <v>429</v>
      </c>
      <c r="E72" s="128">
        <f>SUM('Д._3 '!F118)</f>
        <v>0</v>
      </c>
      <c r="F72" s="128">
        <f>SUM('Д._3 '!H118)</f>
        <v>0</v>
      </c>
      <c r="G72" s="128">
        <f>SUM('Д._3 '!I118)</f>
        <v>0</v>
      </c>
      <c r="H72" s="128">
        <f>SUM('Д._3 '!K118)</f>
        <v>0</v>
      </c>
      <c r="I72" s="128">
        <f>SUM('Д._3 '!M118)</f>
        <v>0</v>
      </c>
      <c r="J72" s="128">
        <f>SUM('Д._3 '!N118)</f>
        <v>0</v>
      </c>
      <c r="K72" s="128">
        <f>SUM('Д._3 '!O118)</f>
        <v>0</v>
      </c>
      <c r="L72" s="128">
        <f>SUM('Д._3 '!P118)</f>
        <v>0</v>
      </c>
      <c r="M72" s="128">
        <f>SUM('Д._3 '!Q118)</f>
        <v>0</v>
      </c>
      <c r="N72" s="128">
        <f>SUM('Д._3 '!R118)</f>
        <v>0</v>
      </c>
      <c r="O72" s="128">
        <f>SUM('Д._3 '!S118)</f>
        <v>0</v>
      </c>
      <c r="P72" s="71"/>
      <c r="Q72" s="48"/>
    </row>
    <row r="73" spans="1:17" ht="29.25" customHeight="1">
      <c r="A73" s="28"/>
      <c r="B73" s="178" t="s">
        <v>430</v>
      </c>
      <c r="C73" s="178"/>
      <c r="D73" s="143" t="s">
        <v>431</v>
      </c>
      <c r="E73" s="128">
        <f>SUM('Д._3 '!F119)</f>
        <v>0</v>
      </c>
      <c r="F73" s="128">
        <f>SUM('Д._3 '!H119)</f>
        <v>0</v>
      </c>
      <c r="G73" s="128">
        <f>SUM('Д._3 '!I119)</f>
        <v>0</v>
      </c>
      <c r="H73" s="128">
        <f>SUM('Д._3 '!K119)</f>
        <v>0</v>
      </c>
      <c r="I73" s="128">
        <f>SUM('Д._3 '!M119)</f>
        <v>0</v>
      </c>
      <c r="J73" s="128">
        <f>SUM('Д._3 '!N119)</f>
        <v>0</v>
      </c>
      <c r="K73" s="128">
        <f>SUM('Д._3 '!O119)</f>
        <v>0</v>
      </c>
      <c r="L73" s="128">
        <f>SUM('Д._3 '!P119)</f>
        <v>0</v>
      </c>
      <c r="M73" s="128">
        <f>SUM('Д._3 '!Q119)</f>
        <v>0</v>
      </c>
      <c r="N73" s="128">
        <f>SUM('Д._3 '!R119)</f>
        <v>0</v>
      </c>
      <c r="O73" s="128">
        <f>SUM('Д._3 '!S119)</f>
        <v>0</v>
      </c>
      <c r="P73" s="71"/>
      <c r="Q73" s="48"/>
    </row>
    <row r="74" spans="1:17" ht="27.75" customHeight="1">
      <c r="A74" s="28"/>
      <c r="B74" s="178" t="s">
        <v>432</v>
      </c>
      <c r="C74" s="178"/>
      <c r="D74" s="146" t="s">
        <v>433</v>
      </c>
      <c r="E74" s="128">
        <f>SUM('Д._3 '!F120)</f>
        <v>0</v>
      </c>
      <c r="F74" s="128">
        <f>SUM('Д._3 '!H120)</f>
        <v>0</v>
      </c>
      <c r="G74" s="128">
        <f>SUM('Д._3 '!I120)</f>
        <v>0</v>
      </c>
      <c r="H74" s="128">
        <f>SUM('Д._3 '!K120)</f>
        <v>0</v>
      </c>
      <c r="I74" s="128">
        <f>SUM('Д._3 '!M120)</f>
        <v>0</v>
      </c>
      <c r="J74" s="128">
        <f>SUM('Д._3 '!N120)</f>
        <v>0</v>
      </c>
      <c r="K74" s="128">
        <f>SUM('Д._3 '!O120)</f>
        <v>0</v>
      </c>
      <c r="L74" s="128">
        <f>SUM('Д._3 '!P120)</f>
        <v>0</v>
      </c>
      <c r="M74" s="128">
        <f>SUM('Д._3 '!Q120)</f>
        <v>0</v>
      </c>
      <c r="N74" s="128">
        <f>SUM('Д._3 '!R120)</f>
        <v>0</v>
      </c>
      <c r="O74" s="128">
        <f>SUM('Д._3 '!S120)</f>
        <v>0</v>
      </c>
      <c r="P74" s="71"/>
      <c r="Q74" s="48"/>
    </row>
    <row r="75" spans="1:17" ht="29.25" customHeight="1">
      <c r="A75" s="28"/>
      <c r="B75" s="178" t="s">
        <v>542</v>
      </c>
      <c r="C75" s="178"/>
      <c r="D75" s="147" t="s">
        <v>29</v>
      </c>
      <c r="E75" s="128">
        <f>SUM('Д._3 '!F121)</f>
        <v>0</v>
      </c>
      <c r="F75" s="128">
        <f>SUM('Д._3 '!H121)</f>
        <v>0</v>
      </c>
      <c r="G75" s="128">
        <f>SUM('Д._3 '!I121)</f>
        <v>0</v>
      </c>
      <c r="H75" s="128">
        <f>SUM('Д._3 '!K121)</f>
        <v>0</v>
      </c>
      <c r="I75" s="128">
        <f>SUM('Д._3 '!M121)</f>
        <v>0</v>
      </c>
      <c r="J75" s="128">
        <f>SUM('Д._3 '!N121)</f>
        <v>0</v>
      </c>
      <c r="K75" s="128">
        <f>SUM('Д._3 '!O121)</f>
        <v>0</v>
      </c>
      <c r="L75" s="128">
        <f>SUM('Д._3 '!P121)</f>
        <v>0</v>
      </c>
      <c r="M75" s="128">
        <f>SUM('Д._3 '!Q121)</f>
        <v>0</v>
      </c>
      <c r="N75" s="128">
        <f>SUM('Д._3 '!R121)</f>
        <v>0</v>
      </c>
      <c r="O75" s="128">
        <f>SUM('Д._3 '!S121)</f>
        <v>0</v>
      </c>
      <c r="P75" s="71"/>
      <c r="Q75" s="48"/>
    </row>
    <row r="76" spans="1:17" ht="24.75" customHeight="1">
      <c r="A76" s="28"/>
      <c r="B76" s="178" t="s">
        <v>434</v>
      </c>
      <c r="C76" s="178"/>
      <c r="D76" s="143" t="s">
        <v>440</v>
      </c>
      <c r="E76" s="128">
        <f>SUM('Д._3 '!F122)</f>
        <v>0</v>
      </c>
      <c r="F76" s="128">
        <f>SUM('Д._3 '!H122)</f>
        <v>0</v>
      </c>
      <c r="G76" s="128">
        <f>SUM('Д._3 '!I122)</f>
        <v>0</v>
      </c>
      <c r="H76" s="128">
        <f>SUM('Д._3 '!K122)</f>
        <v>0</v>
      </c>
      <c r="I76" s="128">
        <f>SUM('Д._3 '!M122)</f>
        <v>0</v>
      </c>
      <c r="J76" s="128">
        <f>SUM('Д._3 '!N122)</f>
        <v>0</v>
      </c>
      <c r="K76" s="128">
        <f>SUM('Д._3 '!O122)</f>
        <v>0</v>
      </c>
      <c r="L76" s="128">
        <f>SUM('Д._3 '!P122)</f>
        <v>0</v>
      </c>
      <c r="M76" s="128">
        <f>SUM('Д._3 '!Q122)</f>
        <v>0</v>
      </c>
      <c r="N76" s="128">
        <f>SUM('Д._3 '!R122)</f>
        <v>0</v>
      </c>
      <c r="O76" s="128">
        <f>SUM('Д._3 '!S122)</f>
        <v>0</v>
      </c>
      <c r="P76" s="71"/>
      <c r="Q76" s="48"/>
    </row>
    <row r="77" spans="1:17" ht="42" customHeight="1">
      <c r="A77" s="28"/>
      <c r="B77" s="178" t="s">
        <v>441</v>
      </c>
      <c r="C77" s="178"/>
      <c r="D77" s="142" t="s">
        <v>6</v>
      </c>
      <c r="E77" s="128">
        <f>SUM('Д._3 '!F123)</f>
        <v>0</v>
      </c>
      <c r="F77" s="128">
        <f>SUM('Д._3 '!H123)</f>
        <v>0</v>
      </c>
      <c r="G77" s="128">
        <f>SUM('Д._3 '!I123)</f>
        <v>0</v>
      </c>
      <c r="H77" s="128">
        <f>SUM('Д._3 '!K123)</f>
        <v>0</v>
      </c>
      <c r="I77" s="128">
        <f>SUM('Д._3 '!M123)</f>
        <v>0</v>
      </c>
      <c r="J77" s="128">
        <f>SUM('Д._3 '!N123)</f>
        <v>0</v>
      </c>
      <c r="K77" s="128">
        <f>SUM('Д._3 '!O123)</f>
        <v>0</v>
      </c>
      <c r="L77" s="128">
        <f>SUM('Д._3 '!P123)</f>
        <v>0</v>
      </c>
      <c r="M77" s="128">
        <f>SUM('Д._3 '!Q123)</f>
        <v>0</v>
      </c>
      <c r="N77" s="128">
        <f>SUM('Д._3 '!R123)</f>
        <v>0</v>
      </c>
      <c r="O77" s="128">
        <f>SUM('Д._3 '!S123)</f>
        <v>0</v>
      </c>
      <c r="P77" s="71"/>
      <c r="Q77" s="48"/>
    </row>
    <row r="78" spans="1:17" ht="36" customHeight="1">
      <c r="A78" s="28"/>
      <c r="B78" s="178" t="s">
        <v>442</v>
      </c>
      <c r="C78" s="178"/>
      <c r="D78" s="142" t="s">
        <v>443</v>
      </c>
      <c r="E78" s="128">
        <f>SUM('Д._3 '!F124)</f>
        <v>33600</v>
      </c>
      <c r="F78" s="128">
        <f>SUM('Д._3 '!H124)</f>
        <v>0</v>
      </c>
      <c r="G78" s="128">
        <f>SUM('Д._3 '!I124)</f>
        <v>0</v>
      </c>
      <c r="H78" s="128">
        <f>SUM('Д._3 '!K124)</f>
        <v>0</v>
      </c>
      <c r="I78" s="128">
        <f>SUM('Д._3 '!M124)</f>
        <v>0</v>
      </c>
      <c r="J78" s="128">
        <f>SUM('Д._3 '!N124)</f>
        <v>0</v>
      </c>
      <c r="K78" s="128">
        <f>SUM('Д._3 '!O124)</f>
        <v>0</v>
      </c>
      <c r="L78" s="128">
        <f>SUM('Д._3 '!P124)</f>
        <v>0</v>
      </c>
      <c r="M78" s="128">
        <f>SUM('Д._3 '!Q124)</f>
        <v>0</v>
      </c>
      <c r="N78" s="128">
        <f>SUM('Д._3 '!R124)</f>
        <v>0</v>
      </c>
      <c r="O78" s="128">
        <f>SUM('Д._3 '!S124)</f>
        <v>33600</v>
      </c>
      <c r="P78" s="71"/>
      <c r="Q78" s="48"/>
    </row>
    <row r="79" spans="1:17" ht="36" customHeight="1">
      <c r="A79" s="28"/>
      <c r="B79" s="178" t="s">
        <v>82</v>
      </c>
      <c r="C79" s="178"/>
      <c r="D79" s="142" t="s">
        <v>83</v>
      </c>
      <c r="E79" s="128" t="e">
        <f>SUM('Д._3 '!#REF!)</f>
        <v>#REF!</v>
      </c>
      <c r="F79" s="128" t="e">
        <f>SUM('Д._3 '!#REF!)</f>
        <v>#REF!</v>
      </c>
      <c r="G79" s="128" t="e">
        <f>SUM('Д._3 '!#REF!)</f>
        <v>#REF!</v>
      </c>
      <c r="H79" s="128" t="e">
        <f>SUM('Д._3 '!#REF!)</f>
        <v>#REF!</v>
      </c>
      <c r="I79" s="128" t="e">
        <f>SUM('Д._3 '!#REF!)</f>
        <v>#REF!</v>
      </c>
      <c r="J79" s="128" t="e">
        <f>SUM('Д._3 '!#REF!)</f>
        <v>#REF!</v>
      </c>
      <c r="K79" s="128" t="e">
        <f>SUM('Д._3 '!#REF!)</f>
        <v>#REF!</v>
      </c>
      <c r="L79" s="128" t="e">
        <f>SUM('Д._3 '!#REF!)</f>
        <v>#REF!</v>
      </c>
      <c r="M79" s="128" t="e">
        <f>SUM('Д._3 '!#REF!)</f>
        <v>#REF!</v>
      </c>
      <c r="N79" s="128" t="e">
        <f>SUM('Д._3 '!#REF!)</f>
        <v>#REF!</v>
      </c>
      <c r="O79" s="128" t="e">
        <f>SUM('Д._3 '!#REF!)</f>
        <v>#REF!</v>
      </c>
      <c r="P79" s="71"/>
      <c r="Q79" s="48"/>
    </row>
    <row r="80" spans="1:17" ht="24.75" customHeight="1">
      <c r="A80" s="28"/>
      <c r="B80" s="178" t="s">
        <v>445</v>
      </c>
      <c r="C80" s="178"/>
      <c r="D80" s="143" t="s">
        <v>444</v>
      </c>
      <c r="E80" s="128">
        <f>SUM('Д._3 '!F130)</f>
        <v>50300</v>
      </c>
      <c r="F80" s="128">
        <f>SUM('Д._3 '!H130)</f>
        <v>0</v>
      </c>
      <c r="G80" s="128">
        <f>SUM('Д._3 '!I130)</f>
        <v>0</v>
      </c>
      <c r="H80" s="128">
        <f>SUM('Д._3 '!K130)</f>
        <v>0</v>
      </c>
      <c r="I80" s="128">
        <f>SUM('Д._3 '!M130)</f>
        <v>0</v>
      </c>
      <c r="J80" s="128">
        <f>SUM('Д._3 '!N130)</f>
        <v>0</v>
      </c>
      <c r="K80" s="128">
        <f>SUM('Д._3 '!O130)</f>
        <v>0</v>
      </c>
      <c r="L80" s="128">
        <f>SUM('Д._3 '!P130)</f>
        <v>0</v>
      </c>
      <c r="M80" s="128">
        <f>SUM('Д._3 '!Q130)</f>
        <v>0</v>
      </c>
      <c r="N80" s="128">
        <f>SUM('Д._3 '!R130)</f>
        <v>0</v>
      </c>
      <c r="O80" s="128">
        <f>SUM('Д._3 '!S130)</f>
        <v>50300</v>
      </c>
      <c r="P80" s="71"/>
      <c r="Q80" s="48"/>
    </row>
    <row r="81" spans="1:17" ht="36" customHeight="1" hidden="1">
      <c r="A81" s="28"/>
      <c r="B81" s="178"/>
      <c r="C81" s="178"/>
      <c r="D81" s="170" t="s">
        <v>586</v>
      </c>
      <c r="E81" s="128">
        <v>55</v>
      </c>
      <c r="F81" s="128">
        <v>55</v>
      </c>
      <c r="G81" s="128">
        <v>55</v>
      </c>
      <c r="H81" s="128">
        <v>55</v>
      </c>
      <c r="I81" s="128">
        <v>55</v>
      </c>
      <c r="J81" s="128">
        <v>55</v>
      </c>
      <c r="K81" s="128">
        <v>55</v>
      </c>
      <c r="L81" s="128">
        <v>55</v>
      </c>
      <c r="M81" s="128">
        <v>55</v>
      </c>
      <c r="N81" s="128">
        <v>55</v>
      </c>
      <c r="O81" s="128">
        <v>55</v>
      </c>
      <c r="P81" s="71"/>
      <c r="Q81" s="48"/>
    </row>
    <row r="82" spans="1:17" ht="36" customHeight="1" hidden="1">
      <c r="A82" s="28"/>
      <c r="B82" s="178"/>
      <c r="C82" s="178"/>
      <c r="D82" s="170" t="s">
        <v>587</v>
      </c>
      <c r="E82" s="128">
        <v>27</v>
      </c>
      <c r="F82" s="128">
        <v>27</v>
      </c>
      <c r="G82" s="128">
        <v>27</v>
      </c>
      <c r="H82" s="128">
        <v>27</v>
      </c>
      <c r="I82" s="128">
        <v>27</v>
      </c>
      <c r="J82" s="128">
        <v>27</v>
      </c>
      <c r="K82" s="128">
        <v>27</v>
      </c>
      <c r="L82" s="128">
        <v>27</v>
      </c>
      <c r="M82" s="128">
        <v>27</v>
      </c>
      <c r="N82" s="128">
        <v>27</v>
      </c>
      <c r="O82" s="128">
        <v>27</v>
      </c>
      <c r="P82" s="71"/>
      <c r="Q82" s="48"/>
    </row>
    <row r="83" spans="1:17" ht="36" customHeight="1" hidden="1">
      <c r="A83" s="28"/>
      <c r="B83" s="178"/>
      <c r="C83" s="178"/>
      <c r="D83" s="170" t="s">
        <v>588</v>
      </c>
      <c r="E83" s="128">
        <v>30</v>
      </c>
      <c r="F83" s="128">
        <v>30</v>
      </c>
      <c r="G83" s="128">
        <v>30</v>
      </c>
      <c r="H83" s="128">
        <v>30</v>
      </c>
      <c r="I83" s="128">
        <v>30</v>
      </c>
      <c r="J83" s="128">
        <v>30</v>
      </c>
      <c r="K83" s="128">
        <v>30</v>
      </c>
      <c r="L83" s="128">
        <v>30</v>
      </c>
      <c r="M83" s="128">
        <v>30</v>
      </c>
      <c r="N83" s="128">
        <v>30</v>
      </c>
      <c r="O83" s="128">
        <v>30</v>
      </c>
      <c r="P83" s="71"/>
      <c r="Q83" s="48"/>
    </row>
    <row r="84" spans="1:17" ht="30" customHeight="1">
      <c r="A84" s="28"/>
      <c r="B84" s="178" t="s">
        <v>446</v>
      </c>
      <c r="C84" s="178"/>
      <c r="D84" s="145" t="s">
        <v>31</v>
      </c>
      <c r="E84" s="128">
        <f>SUM('Д._3 '!F134)</f>
        <v>0</v>
      </c>
      <c r="F84" s="128">
        <f>SUM('Д._3 '!H134)</f>
        <v>0</v>
      </c>
      <c r="G84" s="128">
        <f>SUM('Д._3 '!I134)</f>
        <v>0</v>
      </c>
      <c r="H84" s="128">
        <f>SUM('Д._3 '!K134)</f>
        <v>0</v>
      </c>
      <c r="I84" s="128">
        <f>SUM('Д._3 '!M134)</f>
        <v>0</v>
      </c>
      <c r="J84" s="128">
        <f>SUM('Д._3 '!N134)</f>
        <v>0</v>
      </c>
      <c r="K84" s="128">
        <f>SUM('Д._3 '!O134)</f>
        <v>0</v>
      </c>
      <c r="L84" s="128">
        <f>SUM('Д._3 '!P134)</f>
        <v>0</v>
      </c>
      <c r="M84" s="128">
        <f>SUM('Д._3 '!Q134)</f>
        <v>0</v>
      </c>
      <c r="N84" s="128">
        <f>SUM('Д._3 '!R134)</f>
        <v>0</v>
      </c>
      <c r="O84" s="128">
        <f>SUM('Д._3 '!S134)</f>
        <v>0</v>
      </c>
      <c r="P84" s="71"/>
      <c r="Q84" s="48"/>
    </row>
    <row r="85" spans="1:17" ht="26.25" customHeight="1">
      <c r="A85" s="28"/>
      <c r="B85" s="178" t="s">
        <v>447</v>
      </c>
      <c r="C85" s="189"/>
      <c r="D85" s="135" t="s">
        <v>466</v>
      </c>
      <c r="E85" s="193">
        <f>SUM('Д._3 '!F135)</f>
        <v>0</v>
      </c>
      <c r="F85" s="193">
        <f>SUM('Д._3 '!H135)</f>
        <v>0</v>
      </c>
      <c r="G85" s="193">
        <f>SUM('Д._3 '!I135)</f>
        <v>0</v>
      </c>
      <c r="H85" s="193">
        <f>SUM('Д._3 '!K135)</f>
        <v>0</v>
      </c>
      <c r="I85" s="193">
        <f>SUM('Д._3 '!M135)</f>
        <v>0</v>
      </c>
      <c r="J85" s="193">
        <f>SUM('Д._3 '!N135)</f>
        <v>0</v>
      </c>
      <c r="K85" s="193">
        <f>SUM('Д._3 '!O135)</f>
        <v>0</v>
      </c>
      <c r="L85" s="193">
        <f>SUM('Д._3 '!P135)</f>
        <v>0</v>
      </c>
      <c r="M85" s="193">
        <f>SUM('Д._3 '!Q135)</f>
        <v>0</v>
      </c>
      <c r="N85" s="193">
        <f>SUM('Д._3 '!R135)</f>
        <v>0</v>
      </c>
      <c r="O85" s="193">
        <f>SUM('Д._3 '!S135)</f>
        <v>0</v>
      </c>
      <c r="P85" s="71"/>
      <c r="Q85" s="48"/>
    </row>
    <row r="86" spans="1:17" ht="25.5" customHeight="1">
      <c r="A86" s="28"/>
      <c r="B86" s="178" t="s">
        <v>448</v>
      </c>
      <c r="C86" s="178"/>
      <c r="D86" s="144" t="s">
        <v>32</v>
      </c>
      <c r="E86" s="128">
        <f>SUM('Д._3 '!F136)</f>
        <v>0</v>
      </c>
      <c r="F86" s="128">
        <f>SUM('Д._3 '!H136)</f>
        <v>0</v>
      </c>
      <c r="G86" s="128">
        <f>SUM('Д._3 '!I136)</f>
        <v>0</v>
      </c>
      <c r="H86" s="128">
        <f>SUM('Д._3 '!K136)</f>
        <v>0</v>
      </c>
      <c r="I86" s="128">
        <f>SUM('Д._3 '!M136)</f>
        <v>0</v>
      </c>
      <c r="J86" s="128">
        <f>SUM('Д._3 '!N136)</f>
        <v>0</v>
      </c>
      <c r="K86" s="128">
        <f>SUM('Д._3 '!O136)</f>
        <v>0</v>
      </c>
      <c r="L86" s="128">
        <f>SUM('Д._3 '!P136)</f>
        <v>0</v>
      </c>
      <c r="M86" s="128">
        <f>SUM('Д._3 '!Q136)</f>
        <v>0</v>
      </c>
      <c r="N86" s="128">
        <f>SUM('Д._3 '!R136)</f>
        <v>0</v>
      </c>
      <c r="O86" s="128">
        <f>SUM('Д._3 '!S136)</f>
        <v>0</v>
      </c>
      <c r="P86" s="71"/>
      <c r="Q86" s="48"/>
    </row>
    <row r="87" spans="1:17" ht="61.5" customHeight="1">
      <c r="A87" s="28"/>
      <c r="B87" s="178" t="s">
        <v>541</v>
      </c>
      <c r="C87" s="178"/>
      <c r="D87" s="186" t="s">
        <v>37</v>
      </c>
      <c r="E87" s="128">
        <f>SUM('Д._3 '!F137)</f>
        <v>0</v>
      </c>
      <c r="F87" s="128">
        <f>SUM('Д._3 '!H137)</f>
        <v>0</v>
      </c>
      <c r="G87" s="128">
        <f>SUM('Д._3 '!I137)</f>
        <v>0</v>
      </c>
      <c r="H87" s="128">
        <f>SUM('Д._3 '!K137)</f>
        <v>0</v>
      </c>
      <c r="I87" s="128">
        <f>SUM('Д._3 '!M137)</f>
        <v>0</v>
      </c>
      <c r="J87" s="128">
        <f>SUM('Д._3 '!N137)</f>
        <v>0</v>
      </c>
      <c r="K87" s="128">
        <f>SUM('Д._3 '!O137)</f>
        <v>0</v>
      </c>
      <c r="L87" s="128">
        <f>SUM('Д._3 '!P137)</f>
        <v>0</v>
      </c>
      <c r="M87" s="128">
        <f>SUM('Д._3 '!Q137)</f>
        <v>0</v>
      </c>
      <c r="N87" s="128">
        <f>SUM('Д._3 '!R137)</f>
        <v>0</v>
      </c>
      <c r="O87" s="128">
        <f>SUM('Д._3 '!S137)</f>
        <v>0</v>
      </c>
      <c r="P87" s="71"/>
      <c r="Q87" s="48"/>
    </row>
    <row r="88" spans="1:17" ht="43.5" customHeight="1">
      <c r="A88" s="28"/>
      <c r="B88" s="178" t="s">
        <v>554</v>
      </c>
      <c r="C88" s="178"/>
      <c r="D88" s="186" t="s">
        <v>33</v>
      </c>
      <c r="E88" s="128">
        <f>SUM('Д._3 '!F138)</f>
        <v>0</v>
      </c>
      <c r="F88" s="128">
        <f>SUM('Д._3 '!H138)</f>
        <v>0</v>
      </c>
      <c r="G88" s="128">
        <f>SUM('Д._3 '!I138)</f>
        <v>0</v>
      </c>
      <c r="H88" s="128">
        <f>SUM('Д._3 '!K138)</f>
        <v>0</v>
      </c>
      <c r="I88" s="128">
        <f>SUM('Д._3 '!M138)</f>
        <v>0</v>
      </c>
      <c r="J88" s="128">
        <f>SUM('Д._3 '!N138)</f>
        <v>0</v>
      </c>
      <c r="K88" s="128">
        <f>SUM('Д._3 '!O138)</f>
        <v>0</v>
      </c>
      <c r="L88" s="128">
        <f>SUM('Д._3 '!P138)</f>
        <v>0</v>
      </c>
      <c r="M88" s="128">
        <f>SUM('Д._3 '!Q138)</f>
        <v>0</v>
      </c>
      <c r="N88" s="128">
        <f>SUM('Д._3 '!R138)</f>
        <v>0</v>
      </c>
      <c r="O88" s="128">
        <f>SUM('Д._3 '!S138)</f>
        <v>0</v>
      </c>
      <c r="P88" s="71"/>
      <c r="Q88" s="48"/>
    </row>
    <row r="89" spans="1:17" ht="66.75" customHeight="1">
      <c r="A89" s="28"/>
      <c r="B89" s="191" t="s">
        <v>449</v>
      </c>
      <c r="C89" s="191"/>
      <c r="D89" s="145" t="s">
        <v>69</v>
      </c>
      <c r="E89" s="128">
        <f>SUM('Д._3 '!F139)</f>
        <v>0</v>
      </c>
      <c r="F89" s="128">
        <f>SUM('Д._3 '!H139)</f>
        <v>0</v>
      </c>
      <c r="G89" s="128">
        <f>SUM('Д._3 '!I139)</f>
        <v>0</v>
      </c>
      <c r="H89" s="128">
        <f>SUM('Д._3 '!K139)</f>
        <v>0</v>
      </c>
      <c r="I89" s="128">
        <f>SUM('Д._3 '!M139)</f>
        <v>0</v>
      </c>
      <c r="J89" s="128">
        <f>SUM('Д._3 '!N139)</f>
        <v>0</v>
      </c>
      <c r="K89" s="128">
        <f>SUM('Д._3 '!O139)</f>
        <v>0</v>
      </c>
      <c r="L89" s="128">
        <f>SUM('Д._3 '!P139)</f>
        <v>0</v>
      </c>
      <c r="M89" s="128">
        <f>SUM('Д._3 '!Q139)</f>
        <v>0</v>
      </c>
      <c r="N89" s="128">
        <f>SUM('Д._3 '!R139)</f>
        <v>0</v>
      </c>
      <c r="O89" s="128">
        <f>SUM('Д._3 '!S139)</f>
        <v>0</v>
      </c>
      <c r="P89" s="71"/>
      <c r="Q89" s="48"/>
    </row>
    <row r="90" spans="1:17" ht="45" customHeight="1" hidden="1">
      <c r="A90" s="28"/>
      <c r="B90" s="191"/>
      <c r="C90" s="191"/>
      <c r="D90" s="188" t="s">
        <v>586</v>
      </c>
      <c r="E90" s="128">
        <v>228.5</v>
      </c>
      <c r="F90" s="128">
        <v>228.5</v>
      </c>
      <c r="G90" s="128">
        <v>228.5</v>
      </c>
      <c r="H90" s="128">
        <v>228.5</v>
      </c>
      <c r="I90" s="128">
        <v>228.5</v>
      </c>
      <c r="J90" s="128">
        <v>228.5</v>
      </c>
      <c r="K90" s="128">
        <v>228.5</v>
      </c>
      <c r="L90" s="128">
        <v>228.5</v>
      </c>
      <c r="M90" s="128">
        <v>228.5</v>
      </c>
      <c r="N90" s="128">
        <v>228.5</v>
      </c>
      <c r="O90" s="128">
        <v>228.5</v>
      </c>
      <c r="P90" s="71"/>
      <c r="Q90" s="48"/>
    </row>
    <row r="91" spans="1:17" ht="36" customHeight="1" hidden="1">
      <c r="A91" s="28"/>
      <c r="B91" s="191"/>
      <c r="C91" s="191"/>
      <c r="D91" s="188" t="s">
        <v>587</v>
      </c>
      <c r="E91" s="128">
        <v>100</v>
      </c>
      <c r="F91" s="128">
        <v>100</v>
      </c>
      <c r="G91" s="128">
        <v>100</v>
      </c>
      <c r="H91" s="128">
        <v>100</v>
      </c>
      <c r="I91" s="128">
        <v>100</v>
      </c>
      <c r="J91" s="128">
        <v>100</v>
      </c>
      <c r="K91" s="128">
        <v>100</v>
      </c>
      <c r="L91" s="128">
        <v>100</v>
      </c>
      <c r="M91" s="128">
        <v>100</v>
      </c>
      <c r="N91" s="128">
        <v>100</v>
      </c>
      <c r="O91" s="128">
        <v>100</v>
      </c>
      <c r="P91" s="71"/>
      <c r="Q91" s="48"/>
    </row>
    <row r="92" spans="1:17" ht="36" customHeight="1" hidden="1">
      <c r="A92" s="28"/>
      <c r="B92" s="191"/>
      <c r="C92" s="191"/>
      <c r="D92" s="188" t="s">
        <v>588</v>
      </c>
      <c r="E92" s="128">
        <v>200</v>
      </c>
      <c r="F92" s="128">
        <v>200</v>
      </c>
      <c r="G92" s="128">
        <v>200</v>
      </c>
      <c r="H92" s="128">
        <v>200</v>
      </c>
      <c r="I92" s="128">
        <v>200</v>
      </c>
      <c r="J92" s="128">
        <v>200</v>
      </c>
      <c r="K92" s="128">
        <v>200</v>
      </c>
      <c r="L92" s="128">
        <v>200</v>
      </c>
      <c r="M92" s="128">
        <v>200</v>
      </c>
      <c r="N92" s="128">
        <v>200</v>
      </c>
      <c r="O92" s="128">
        <v>200</v>
      </c>
      <c r="P92" s="71"/>
      <c r="Q92" s="48"/>
    </row>
    <row r="93" spans="1:17" ht="29.25" customHeight="1">
      <c r="A93" s="28"/>
      <c r="B93" s="178" t="s">
        <v>450</v>
      </c>
      <c r="C93" s="178"/>
      <c r="D93" s="186" t="s">
        <v>30</v>
      </c>
      <c r="E93" s="128" t="e">
        <f>SUM('Д._3 '!#REF!)</f>
        <v>#REF!</v>
      </c>
      <c r="F93" s="128" t="e">
        <f>SUM('Д._3 '!#REF!)</f>
        <v>#REF!</v>
      </c>
      <c r="G93" s="128" t="e">
        <f>SUM('Д._3 '!#REF!)</f>
        <v>#REF!</v>
      </c>
      <c r="H93" s="128" t="e">
        <f>SUM('Д._3 '!#REF!)</f>
        <v>#REF!</v>
      </c>
      <c r="I93" s="128" t="e">
        <f>SUM('Д._3 '!#REF!)</f>
        <v>#REF!</v>
      </c>
      <c r="J93" s="128" t="e">
        <f>SUM('Д._3 '!#REF!)</f>
        <v>#REF!</v>
      </c>
      <c r="K93" s="128" t="e">
        <f>SUM('Д._3 '!#REF!)</f>
        <v>#REF!</v>
      </c>
      <c r="L93" s="128" t="e">
        <f>SUM('Д._3 '!#REF!)</f>
        <v>#REF!</v>
      </c>
      <c r="M93" s="128" t="e">
        <f>SUM('Д._3 '!#REF!)</f>
        <v>#REF!</v>
      </c>
      <c r="N93" s="128" t="e">
        <f>SUM('Д._3 '!#REF!)</f>
        <v>#REF!</v>
      </c>
      <c r="O93" s="128" t="e">
        <f>SUM('Д._3 '!#REF!)</f>
        <v>#REF!</v>
      </c>
      <c r="P93" s="71"/>
      <c r="Q93" s="48"/>
    </row>
    <row r="94" spans="1:17" ht="29.25" customHeight="1">
      <c r="A94" s="28"/>
      <c r="B94" s="178" t="s">
        <v>613</v>
      </c>
      <c r="C94" s="178"/>
      <c r="D94" s="186" t="s">
        <v>615</v>
      </c>
      <c r="E94" s="127" t="e">
        <f>SUM('Д._3 '!#REF!)</f>
        <v>#REF!</v>
      </c>
      <c r="F94" s="127" t="e">
        <f>SUM('Д._3 '!#REF!)</f>
        <v>#REF!</v>
      </c>
      <c r="G94" s="127" t="e">
        <f>SUM('Д._3 '!#REF!)</f>
        <v>#REF!</v>
      </c>
      <c r="H94" s="127" t="e">
        <f>SUM('Д._3 '!#REF!)</f>
        <v>#REF!</v>
      </c>
      <c r="I94" s="127" t="e">
        <f>SUM('Д._3 '!#REF!)</f>
        <v>#REF!</v>
      </c>
      <c r="J94" s="127" t="e">
        <f>SUM('Д._3 '!#REF!)</f>
        <v>#REF!</v>
      </c>
      <c r="K94" s="127" t="e">
        <f>SUM('Д._3 '!#REF!)</f>
        <v>#REF!</v>
      </c>
      <c r="L94" s="127" t="e">
        <f>SUM('Д._3 '!#REF!)</f>
        <v>#REF!</v>
      </c>
      <c r="M94" s="127" t="e">
        <f>SUM('Д._3 '!#REF!)</f>
        <v>#REF!</v>
      </c>
      <c r="N94" s="127" t="e">
        <f>SUM('Д._3 '!#REF!)</f>
        <v>#REF!</v>
      </c>
      <c r="O94" s="127" t="e">
        <f>SUM('Д._3 '!#REF!)</f>
        <v>#REF!</v>
      </c>
      <c r="P94" s="71"/>
      <c r="Q94" s="48"/>
    </row>
    <row r="95" spans="1:17" s="29" customFormat="1" ht="21.75" customHeight="1">
      <c r="A95" s="28" t="s">
        <v>306</v>
      </c>
      <c r="B95" s="67" t="s">
        <v>347</v>
      </c>
      <c r="C95" s="59" t="s">
        <v>348</v>
      </c>
      <c r="D95" s="93" t="s">
        <v>348</v>
      </c>
      <c r="E95" s="125">
        <f>SUM(E96:E100)</f>
        <v>7911200</v>
      </c>
      <c r="F95" s="125">
        <f aca="true" t="shared" si="6" ref="F95:O95">SUM(F96:F100)</f>
        <v>5126700</v>
      </c>
      <c r="G95" s="125">
        <f t="shared" si="6"/>
        <v>1088400</v>
      </c>
      <c r="H95" s="125">
        <f t="shared" si="6"/>
        <v>125500</v>
      </c>
      <c r="I95" s="125">
        <f t="shared" si="6"/>
        <v>45500</v>
      </c>
      <c r="J95" s="125">
        <f t="shared" si="6"/>
        <v>0</v>
      </c>
      <c r="K95" s="125">
        <f t="shared" si="6"/>
        <v>0</v>
      </c>
      <c r="L95" s="125">
        <f t="shared" si="6"/>
        <v>80000</v>
      </c>
      <c r="M95" s="125">
        <f t="shared" si="6"/>
        <v>0</v>
      </c>
      <c r="N95" s="125">
        <f t="shared" si="6"/>
        <v>0</v>
      </c>
      <c r="O95" s="125">
        <f t="shared" si="6"/>
        <v>8036700</v>
      </c>
      <c r="P95" s="72"/>
      <c r="Q95" s="48"/>
    </row>
    <row r="96" spans="1:17" s="29" customFormat="1" ht="24" customHeight="1">
      <c r="A96" s="28"/>
      <c r="B96" s="44" t="s">
        <v>310</v>
      </c>
      <c r="C96" s="44"/>
      <c r="D96" s="148" t="s">
        <v>471</v>
      </c>
      <c r="E96" s="120">
        <f>SUM('Д._3 '!F155)</f>
        <v>50000</v>
      </c>
      <c r="F96" s="120">
        <f>SUM('Д._3 '!H155)</f>
        <v>0</v>
      </c>
      <c r="G96" s="120">
        <f>SUM('Д._3 '!I155)</f>
        <v>0</v>
      </c>
      <c r="H96" s="120">
        <f>SUM('Д._3 '!K155)</f>
        <v>0</v>
      </c>
      <c r="I96" s="120">
        <f>SUM('Д._3 '!M155)</f>
        <v>0</v>
      </c>
      <c r="J96" s="120">
        <f>SUM('Д._3 '!N155)</f>
        <v>0</v>
      </c>
      <c r="K96" s="120">
        <f>SUM('Д._3 '!O155)</f>
        <v>0</v>
      </c>
      <c r="L96" s="120">
        <f>SUM('Д._3 '!P155)</f>
        <v>0</v>
      </c>
      <c r="M96" s="120">
        <f>SUM('Д._3 '!Q155)</f>
        <v>0</v>
      </c>
      <c r="N96" s="120">
        <f>SUM('Д._3 '!R155)</f>
        <v>0</v>
      </c>
      <c r="O96" s="120">
        <f>SUM('Д._3 '!S155)</f>
        <v>50000</v>
      </c>
      <c r="P96" s="72"/>
      <c r="Q96" s="48"/>
    </row>
    <row r="97" spans="1:17" s="29" customFormat="1" ht="24.75" customHeight="1">
      <c r="A97" s="28"/>
      <c r="B97" s="44">
        <v>110201</v>
      </c>
      <c r="C97" s="44" t="s">
        <v>296</v>
      </c>
      <c r="D97" s="149" t="s">
        <v>311</v>
      </c>
      <c r="E97" s="120">
        <f>SUM('Д._3 '!F158)</f>
        <v>3661100</v>
      </c>
      <c r="F97" s="120">
        <f>SUM('Д._3 '!H158)</f>
        <v>2642300</v>
      </c>
      <c r="G97" s="120">
        <f>SUM('Д._3 '!I158)</f>
        <v>349700</v>
      </c>
      <c r="H97" s="120">
        <f>SUM('Д._3 '!K158)</f>
        <v>5000</v>
      </c>
      <c r="I97" s="120">
        <f>SUM('Д._3 '!M158)</f>
        <v>5000</v>
      </c>
      <c r="J97" s="120">
        <f>SUM('Д._3 '!N158)</f>
        <v>0</v>
      </c>
      <c r="K97" s="120">
        <f>SUM('Д._3 '!O158)</f>
        <v>0</v>
      </c>
      <c r="L97" s="120">
        <f>SUM('Д._3 '!P158)</f>
        <v>0</v>
      </c>
      <c r="M97" s="120">
        <f>SUM('Д._3 '!Q158)</f>
        <v>0</v>
      </c>
      <c r="N97" s="120">
        <f>SUM('Д._3 '!R158)</f>
        <v>0</v>
      </c>
      <c r="O97" s="120">
        <f>SUM('Д._3 '!S158)</f>
        <v>3666100</v>
      </c>
      <c r="P97" s="72"/>
      <c r="Q97" s="48"/>
    </row>
    <row r="98" spans="1:17" s="29" customFormat="1" ht="24" customHeight="1">
      <c r="A98" s="28"/>
      <c r="B98" s="44" t="s">
        <v>472</v>
      </c>
      <c r="C98" s="44"/>
      <c r="D98" s="149" t="s">
        <v>473</v>
      </c>
      <c r="E98" s="120">
        <f>SUM('Д._3 '!F159)</f>
        <v>4200100</v>
      </c>
      <c r="F98" s="120">
        <f>SUM('Д._3 '!H159)</f>
        <v>2484400</v>
      </c>
      <c r="G98" s="120">
        <f>SUM('Д._3 '!I159)</f>
        <v>738700</v>
      </c>
      <c r="H98" s="120">
        <f>SUM('Д._3 '!K159)</f>
        <v>120500</v>
      </c>
      <c r="I98" s="120">
        <f>SUM('Д._3 '!M159)</f>
        <v>40500</v>
      </c>
      <c r="J98" s="120">
        <f>SUM('Д._3 '!N159)</f>
        <v>0</v>
      </c>
      <c r="K98" s="120">
        <f>SUM('Д._3 '!O159)</f>
        <v>0</v>
      </c>
      <c r="L98" s="120">
        <f>SUM('Д._3 '!P159)</f>
        <v>80000</v>
      </c>
      <c r="M98" s="120">
        <f>SUM('Д._3 '!Q159)</f>
        <v>0</v>
      </c>
      <c r="N98" s="120">
        <f>SUM('Д._3 '!R159)</f>
        <v>0</v>
      </c>
      <c r="O98" s="120">
        <f>SUM('Д._3 '!S159)</f>
        <v>4320600</v>
      </c>
      <c r="P98" s="72"/>
      <c r="Q98" s="48"/>
    </row>
    <row r="99" spans="1:17" s="29" customFormat="1" ht="30" customHeight="1">
      <c r="A99" s="28"/>
      <c r="B99" s="44" t="s">
        <v>474</v>
      </c>
      <c r="C99" s="44"/>
      <c r="D99" s="150" t="s">
        <v>475</v>
      </c>
      <c r="E99" s="120">
        <f>SUM('Д._3 '!F163)</f>
        <v>0</v>
      </c>
      <c r="F99" s="120">
        <f>SUM('Д._3 '!H163)</f>
        <v>0</v>
      </c>
      <c r="G99" s="120">
        <f>SUM('Д._3 '!I163)</f>
        <v>0</v>
      </c>
      <c r="H99" s="120">
        <f>SUM('Д._3 '!K163)</f>
        <v>0</v>
      </c>
      <c r="I99" s="120">
        <f>SUM('Д._3 '!M163)</f>
        <v>0</v>
      </c>
      <c r="J99" s="120">
        <f>SUM('Д._3 '!N163)</f>
        <v>0</v>
      </c>
      <c r="K99" s="120">
        <f>SUM('Д._3 '!O163)</f>
        <v>0</v>
      </c>
      <c r="L99" s="120">
        <f>SUM('Д._3 '!P163)</f>
        <v>0</v>
      </c>
      <c r="M99" s="120">
        <f>SUM('Д._3 '!Q163)</f>
        <v>0</v>
      </c>
      <c r="N99" s="120">
        <f>SUM('Д._3 '!R163)</f>
        <v>0</v>
      </c>
      <c r="O99" s="120">
        <f>SUM('Д._3 '!S163)</f>
        <v>0</v>
      </c>
      <c r="P99" s="72"/>
      <c r="Q99" s="48"/>
    </row>
    <row r="100" spans="1:17" s="29" customFormat="1" ht="30" customHeight="1">
      <c r="A100" s="28"/>
      <c r="B100" s="44">
        <v>110502</v>
      </c>
      <c r="C100" s="44" t="s">
        <v>271</v>
      </c>
      <c r="D100" s="150" t="s">
        <v>476</v>
      </c>
      <c r="E100" s="120">
        <f>SUM('Д._3 '!F164)</f>
        <v>0</v>
      </c>
      <c r="F100" s="120">
        <f>SUM('Д._3 '!H164)</f>
        <v>0</v>
      </c>
      <c r="G100" s="120">
        <f>SUM('Д._3 '!I164)</f>
        <v>0</v>
      </c>
      <c r="H100" s="120">
        <f>SUM('Д._3 '!K164)</f>
        <v>0</v>
      </c>
      <c r="I100" s="120">
        <f>SUM('Д._3 '!M164)</f>
        <v>0</v>
      </c>
      <c r="J100" s="120">
        <f>SUM('Д._3 '!N164)</f>
        <v>0</v>
      </c>
      <c r="K100" s="120">
        <f>SUM('Д._3 '!O164)</f>
        <v>0</v>
      </c>
      <c r="L100" s="120">
        <f>SUM('Д._3 '!P164)</f>
        <v>0</v>
      </c>
      <c r="M100" s="120">
        <f>SUM('Д._3 '!Q164)</f>
        <v>0</v>
      </c>
      <c r="N100" s="120">
        <f>SUM('Д._3 '!R164)</f>
        <v>0</v>
      </c>
      <c r="O100" s="120">
        <f>SUM('Д._3 '!S164)</f>
        <v>0</v>
      </c>
      <c r="P100" s="72"/>
      <c r="Q100" s="48"/>
    </row>
    <row r="101" spans="1:17" s="29" customFormat="1" ht="40.5" customHeight="1" hidden="1">
      <c r="A101" s="28"/>
      <c r="B101" s="37" t="s">
        <v>544</v>
      </c>
      <c r="C101" s="37"/>
      <c r="D101" s="40" t="s">
        <v>545</v>
      </c>
      <c r="E101" s="171"/>
      <c r="F101" s="132"/>
      <c r="G101" s="171"/>
      <c r="H101" s="132"/>
      <c r="I101" s="123"/>
      <c r="J101" s="132"/>
      <c r="K101" s="132"/>
      <c r="L101" s="132"/>
      <c r="M101" s="132"/>
      <c r="N101" s="132"/>
      <c r="O101" s="171"/>
      <c r="P101" s="72"/>
      <c r="Q101" s="48"/>
    </row>
    <row r="102" spans="1:17" s="29" customFormat="1" ht="30" customHeight="1" hidden="1">
      <c r="A102" s="28"/>
      <c r="B102" s="38" t="s">
        <v>255</v>
      </c>
      <c r="C102" s="44"/>
      <c r="D102" s="142" t="s">
        <v>314</v>
      </c>
      <c r="E102" s="171"/>
      <c r="F102" s="132"/>
      <c r="G102" s="171"/>
      <c r="H102" s="192"/>
      <c r="I102" s="123"/>
      <c r="J102" s="132"/>
      <c r="K102" s="132"/>
      <c r="L102" s="132"/>
      <c r="M102" s="132"/>
      <c r="N102" s="132"/>
      <c r="O102" s="171"/>
      <c r="P102" s="72"/>
      <c r="Q102" s="48"/>
    </row>
    <row r="103" spans="1:17" ht="27" customHeight="1">
      <c r="A103" s="28" t="s">
        <v>307</v>
      </c>
      <c r="B103" s="67" t="s">
        <v>349</v>
      </c>
      <c r="C103" s="59" t="s">
        <v>350</v>
      </c>
      <c r="D103" s="93" t="s">
        <v>350</v>
      </c>
      <c r="E103" s="125" t="e">
        <f>SUM(E104)</f>
        <v>#REF!</v>
      </c>
      <c r="F103" s="125">
        <f aca="true" t="shared" si="7" ref="F103:O103">SUM(F104)</f>
        <v>0</v>
      </c>
      <c r="G103" s="125">
        <f t="shared" si="7"/>
        <v>0</v>
      </c>
      <c r="H103" s="125">
        <f t="shared" si="7"/>
        <v>0</v>
      </c>
      <c r="I103" s="125">
        <f t="shared" si="7"/>
        <v>0</v>
      </c>
      <c r="J103" s="125">
        <f t="shared" si="7"/>
        <v>0</v>
      </c>
      <c r="K103" s="125">
        <f t="shared" si="7"/>
        <v>0</v>
      </c>
      <c r="L103" s="125">
        <f t="shared" si="7"/>
        <v>0</v>
      </c>
      <c r="M103" s="125">
        <f t="shared" si="7"/>
        <v>0</v>
      </c>
      <c r="N103" s="125">
        <f t="shared" si="7"/>
        <v>0</v>
      </c>
      <c r="O103" s="125" t="e">
        <f t="shared" si="7"/>
        <v>#REF!</v>
      </c>
      <c r="P103" s="4"/>
      <c r="Q103" s="48"/>
    </row>
    <row r="104" spans="1:17" ht="23.25" customHeight="1">
      <c r="A104" s="28"/>
      <c r="B104" s="31" t="s">
        <v>272</v>
      </c>
      <c r="C104" s="31"/>
      <c r="D104" s="133" t="s">
        <v>616</v>
      </c>
      <c r="E104" s="120" t="e">
        <f>SUM('Д._3 '!#REF!)</f>
        <v>#REF!</v>
      </c>
      <c r="F104" s="120"/>
      <c r="G104" s="120"/>
      <c r="H104" s="120"/>
      <c r="I104" s="123"/>
      <c r="J104" s="120"/>
      <c r="K104" s="120"/>
      <c r="L104" s="120"/>
      <c r="M104" s="120"/>
      <c r="N104" s="120"/>
      <c r="O104" s="171" t="e">
        <f>E104+H104</f>
        <v>#REF!</v>
      </c>
      <c r="P104" s="4"/>
      <c r="Q104" s="48"/>
    </row>
    <row r="105" spans="1:17" ht="27" customHeight="1">
      <c r="A105" s="28" t="s">
        <v>312</v>
      </c>
      <c r="B105" s="67" t="s">
        <v>351</v>
      </c>
      <c r="C105" s="59" t="s">
        <v>352</v>
      </c>
      <c r="D105" s="93" t="s">
        <v>352</v>
      </c>
      <c r="E105" s="125">
        <f>SUM(E109:E112)</f>
        <v>0</v>
      </c>
      <c r="F105" s="125">
        <f aca="true" t="shared" si="8" ref="F105:O105">SUM(F109:F112)</f>
        <v>0</v>
      </c>
      <c r="G105" s="125">
        <f t="shared" si="8"/>
        <v>0</v>
      </c>
      <c r="H105" s="125">
        <f t="shared" si="8"/>
        <v>0</v>
      </c>
      <c r="I105" s="125">
        <f t="shared" si="8"/>
        <v>0</v>
      </c>
      <c r="J105" s="125">
        <f t="shared" si="8"/>
        <v>0</v>
      </c>
      <c r="K105" s="125">
        <f t="shared" si="8"/>
        <v>0</v>
      </c>
      <c r="L105" s="125">
        <f t="shared" si="8"/>
        <v>0</v>
      </c>
      <c r="M105" s="125">
        <f t="shared" si="8"/>
        <v>0</v>
      </c>
      <c r="N105" s="125">
        <f t="shared" si="8"/>
        <v>0</v>
      </c>
      <c r="O105" s="125">
        <f t="shared" si="8"/>
        <v>0</v>
      </c>
      <c r="P105" s="4"/>
      <c r="Q105" s="48"/>
    </row>
    <row r="106" spans="1:17" s="29" customFormat="1" ht="36" customHeight="1" hidden="1">
      <c r="A106" s="28" t="s">
        <v>315</v>
      </c>
      <c r="B106" s="67" t="s">
        <v>353</v>
      </c>
      <c r="C106" s="59" t="s">
        <v>354</v>
      </c>
      <c r="D106" s="93" t="s">
        <v>354</v>
      </c>
      <c r="E106" s="125" t="e">
        <f>'Д._3 '!#REF!+'Д._3 '!#REF!+'Д._3 '!#REF!+'Д._3 '!#REF!</f>
        <v>#REF!</v>
      </c>
      <c r="F106" s="125" t="e">
        <f>'Д._3 '!#REF!+'Д._3 '!#REF!+'Д._3 '!#REF!+'Д._3 '!#REF!</f>
        <v>#REF!</v>
      </c>
      <c r="G106" s="125" t="e">
        <f>'Д._3 '!#REF!+'Д._3 '!#REF!+'Д._3 '!#REF!+'Д._3 '!#REF!</f>
        <v>#REF!</v>
      </c>
      <c r="H106" s="125" t="e">
        <f>'Д._3 '!#REF!+'Д._3 '!#REF!+'Д._3 '!#REF!+'Д._3 '!#REF!</f>
        <v>#REF!</v>
      </c>
      <c r="I106" s="125" t="e">
        <f>'Д._3 '!#REF!+'Д._3 '!#REF!+'Д._3 '!#REF!+'Д._3 '!#REF!</f>
        <v>#REF!</v>
      </c>
      <c r="J106" s="125" t="e">
        <f>'Д._3 '!#REF!+'Д._3 '!#REF!+'Д._3 '!#REF!+'Д._3 '!#REF!</f>
        <v>#REF!</v>
      </c>
      <c r="K106" s="125" t="e">
        <f>'Д._3 '!#REF!+'Д._3 '!#REF!+'Д._3 '!#REF!+'Д._3 '!#REF!</f>
        <v>#REF!</v>
      </c>
      <c r="L106" s="125" t="e">
        <f>'Д._3 '!#REF!+'Д._3 '!#REF!+'Д._3 '!#REF!+'Д._3 '!#REF!</f>
        <v>#REF!</v>
      </c>
      <c r="M106" s="125" t="e">
        <f>'Д._3 '!#REF!+'Д._3 '!#REF!+'Д._3 '!#REF!+'Д._3 '!#REF!</f>
        <v>#REF!</v>
      </c>
      <c r="N106" s="125" t="e">
        <f>'Д._3 '!#REF!+'Д._3 '!#REF!+'Д._3 '!#REF!+'Д._3 '!#REF!</f>
        <v>#REF!</v>
      </c>
      <c r="O106" s="126" t="e">
        <f>H106+E106</f>
        <v>#REF!</v>
      </c>
      <c r="P106" s="72"/>
      <c r="Q106" s="48"/>
    </row>
    <row r="107" spans="1:17" ht="0" customHeight="1" hidden="1">
      <c r="A107" s="28" t="s">
        <v>324</v>
      </c>
      <c r="B107" s="67" t="s">
        <v>355</v>
      </c>
      <c r="C107" s="60" t="s">
        <v>356</v>
      </c>
      <c r="D107" s="94" t="s">
        <v>356</v>
      </c>
      <c r="E107" s="125">
        <f>'Д._3 '!F167</f>
        <v>0</v>
      </c>
      <c r="F107" s="125">
        <f>'Д._3 '!H167</f>
        <v>0</v>
      </c>
      <c r="G107" s="125">
        <f>'Д._3 '!I167</f>
        <v>0</v>
      </c>
      <c r="H107" s="125">
        <f>'Д._3 '!K167</f>
        <v>0</v>
      </c>
      <c r="I107" s="125">
        <f>'Д._3 '!M167</f>
        <v>0</v>
      </c>
      <c r="J107" s="125">
        <f>'Д._3 '!N167</f>
        <v>0</v>
      </c>
      <c r="K107" s="125">
        <f>'Д._3 '!O167</f>
        <v>0</v>
      </c>
      <c r="L107" s="125">
        <f>'Д._3 '!P167</f>
        <v>0</v>
      </c>
      <c r="M107" s="125">
        <f>'Д._3 '!Q167</f>
        <v>0</v>
      </c>
      <c r="N107" s="125">
        <f>'Д._3 '!R167</f>
        <v>0</v>
      </c>
      <c r="O107" s="126">
        <f>H107+E107</f>
        <v>0</v>
      </c>
      <c r="P107" s="4"/>
      <c r="Q107" s="48"/>
    </row>
    <row r="108" spans="1:17" s="32" customFormat="1" ht="36" customHeight="1" hidden="1">
      <c r="A108" s="33" t="s">
        <v>320</v>
      </c>
      <c r="B108" s="67" t="s">
        <v>357</v>
      </c>
      <c r="C108" s="59" t="s">
        <v>358</v>
      </c>
      <c r="D108" s="95" t="s">
        <v>358</v>
      </c>
      <c r="E108" s="125" t="e">
        <f>'Д._3 '!#REF!+'Д._3 '!#REF!</f>
        <v>#REF!</v>
      </c>
      <c r="F108" s="125" t="e">
        <f>'Д._3 '!#REF!+'Д._3 '!#REF!</f>
        <v>#REF!</v>
      </c>
      <c r="G108" s="125" t="e">
        <f>'Д._3 '!#REF!+'Д._3 '!#REF!</f>
        <v>#REF!</v>
      </c>
      <c r="H108" s="125" t="e">
        <f>'Д._3 '!#REF!+'Д._3 '!#REF!</f>
        <v>#REF!</v>
      </c>
      <c r="I108" s="125" t="e">
        <f>'Д._3 '!#REF!+'Д._3 '!#REF!</f>
        <v>#REF!</v>
      </c>
      <c r="J108" s="125" t="e">
        <f>'Д._3 '!#REF!+'Д._3 '!#REF!</f>
        <v>#REF!</v>
      </c>
      <c r="K108" s="125" t="e">
        <f>'Д._3 '!#REF!+'Д._3 '!#REF!</f>
        <v>#REF!</v>
      </c>
      <c r="L108" s="125" t="e">
        <f>'Д._3 '!#REF!+'Д._3 '!#REF!</f>
        <v>#REF!</v>
      </c>
      <c r="M108" s="125" t="e">
        <f>'Д._3 '!#REF!+'Д._3 '!#REF!</f>
        <v>#REF!</v>
      </c>
      <c r="N108" s="125" t="e">
        <f>'Д._3 '!#REF!+'Д._3 '!#REF!</f>
        <v>#REF!</v>
      </c>
      <c r="O108" s="126" t="e">
        <f>H108+E108</f>
        <v>#REF!</v>
      </c>
      <c r="P108" s="74"/>
      <c r="Q108" s="48"/>
    </row>
    <row r="109" spans="1:17" s="32" customFormat="1" ht="20.25" customHeight="1">
      <c r="A109" s="33"/>
      <c r="B109" s="42" t="s">
        <v>400</v>
      </c>
      <c r="C109" s="59"/>
      <c r="D109" s="135" t="s">
        <v>78</v>
      </c>
      <c r="E109" s="199">
        <f>SUM('Д._3 '!F44)</f>
        <v>0</v>
      </c>
      <c r="F109" s="199">
        <f>SUM('Д._3 '!H44)</f>
        <v>0</v>
      </c>
      <c r="G109" s="199">
        <f>SUM('Д._3 '!I44)</f>
        <v>0</v>
      </c>
      <c r="H109" s="199">
        <f>SUM('Д._3 '!K44)</f>
        <v>0</v>
      </c>
      <c r="I109" s="199">
        <f>SUM('Д._3 '!M44)</f>
        <v>0</v>
      </c>
      <c r="J109" s="199">
        <f>SUM('Д._3 '!N44)</f>
        <v>0</v>
      </c>
      <c r="K109" s="199">
        <f>SUM('Д._3 '!O44)</f>
        <v>0</v>
      </c>
      <c r="L109" s="199">
        <f>SUM('Д._3 '!P44)</f>
        <v>0</v>
      </c>
      <c r="M109" s="199">
        <f>SUM('Д._3 '!Q44)</f>
        <v>0</v>
      </c>
      <c r="N109" s="199">
        <f>SUM('Д._3 '!R44)</f>
        <v>0</v>
      </c>
      <c r="O109" s="199">
        <f>SUM('Д._3 '!S44)</f>
        <v>0</v>
      </c>
      <c r="P109" s="74"/>
      <c r="Q109" s="48"/>
    </row>
    <row r="110" spans="1:17" s="32" customFormat="1" ht="27" customHeight="1">
      <c r="A110" s="33"/>
      <c r="B110" s="30">
        <v>130102</v>
      </c>
      <c r="C110" s="59"/>
      <c r="D110" s="140" t="s">
        <v>313</v>
      </c>
      <c r="E110" s="171">
        <f>SUM('Д._3 '!F64)</f>
        <v>0</v>
      </c>
      <c r="F110" s="171">
        <f>SUM('Д._3 '!H64)</f>
        <v>0</v>
      </c>
      <c r="G110" s="171">
        <f>SUM('Д._3 '!I64)</f>
        <v>0</v>
      </c>
      <c r="H110" s="171">
        <f>SUM('Д._3 '!K64)</f>
        <v>0</v>
      </c>
      <c r="I110" s="171">
        <f>SUM('Д._3 '!M64)</f>
        <v>0</v>
      </c>
      <c r="J110" s="171">
        <f>SUM('Д._3 '!N64)</f>
        <v>0</v>
      </c>
      <c r="K110" s="171">
        <f>SUM('Д._3 '!O64)</f>
        <v>0</v>
      </c>
      <c r="L110" s="171">
        <f>SUM('Д._3 '!P64)</f>
        <v>0</v>
      </c>
      <c r="M110" s="171">
        <f>SUM('Д._3 '!Q64)</f>
        <v>0</v>
      </c>
      <c r="N110" s="171">
        <f>SUM('Д._3 '!R64)</f>
        <v>0</v>
      </c>
      <c r="O110" s="171">
        <f>SUM('Д._3 '!S64)</f>
        <v>0</v>
      </c>
      <c r="P110" s="74"/>
      <c r="Q110" s="48"/>
    </row>
    <row r="111" spans="1:17" s="32" customFormat="1" ht="19.5" customHeight="1">
      <c r="A111" s="33"/>
      <c r="B111" s="30">
        <v>130112</v>
      </c>
      <c r="C111" s="59"/>
      <c r="D111" s="140" t="s">
        <v>314</v>
      </c>
      <c r="E111" s="171">
        <f>SUM('Д._3 '!F66)</f>
        <v>0</v>
      </c>
      <c r="F111" s="171">
        <f>SUM('Д._3 '!H66)</f>
        <v>0</v>
      </c>
      <c r="G111" s="171">
        <f>SUM('Д._3 '!I66)</f>
        <v>0</v>
      </c>
      <c r="H111" s="171">
        <f>SUM('Д._3 '!K66)</f>
        <v>0</v>
      </c>
      <c r="I111" s="171">
        <f>SUM('Д._3 '!M66)</f>
        <v>0</v>
      </c>
      <c r="J111" s="171">
        <f>SUM('Д._3 '!N66)</f>
        <v>0</v>
      </c>
      <c r="K111" s="171">
        <f>SUM('Д._3 '!O66)</f>
        <v>0</v>
      </c>
      <c r="L111" s="171">
        <f>SUM('Д._3 '!P66)</f>
        <v>0</v>
      </c>
      <c r="M111" s="171">
        <f>SUM('Д._3 '!Q66)</f>
        <v>0</v>
      </c>
      <c r="N111" s="171">
        <f>SUM('Д._3 '!R66)</f>
        <v>0</v>
      </c>
      <c r="O111" s="171">
        <f>SUM('Д._3 '!S66)</f>
        <v>0</v>
      </c>
      <c r="P111" s="74"/>
      <c r="Q111" s="48"/>
    </row>
    <row r="112" spans="1:17" s="32" customFormat="1" ht="43.5" customHeight="1">
      <c r="A112" s="33"/>
      <c r="B112" s="30">
        <v>130203</v>
      </c>
      <c r="C112" s="59"/>
      <c r="D112" s="140" t="s">
        <v>79</v>
      </c>
      <c r="E112" s="171">
        <f>SUM('Д._3 '!F65)</f>
        <v>0</v>
      </c>
      <c r="F112" s="171">
        <f>SUM('Д._3 '!H65)</f>
        <v>0</v>
      </c>
      <c r="G112" s="171">
        <f>SUM('Д._3 '!I65)</f>
        <v>0</v>
      </c>
      <c r="H112" s="171">
        <f>SUM('Д._3 '!K65)</f>
        <v>0</v>
      </c>
      <c r="I112" s="171">
        <f>SUM('Д._3 '!M65)</f>
        <v>0</v>
      </c>
      <c r="J112" s="171">
        <f>SUM('Д._3 '!N65)</f>
        <v>0</v>
      </c>
      <c r="K112" s="171">
        <f>SUM('Д._3 '!O65)</f>
        <v>0</v>
      </c>
      <c r="L112" s="171">
        <f>SUM('Д._3 '!P65)</f>
        <v>0</v>
      </c>
      <c r="M112" s="171">
        <f>SUM('Д._3 '!Q65)</f>
        <v>0</v>
      </c>
      <c r="N112" s="171">
        <f>SUM('Д._3 '!R65)</f>
        <v>0</v>
      </c>
      <c r="O112" s="171">
        <f>SUM('Д._3 '!S65)</f>
        <v>0</v>
      </c>
      <c r="P112" s="74"/>
      <c r="Q112" s="48"/>
    </row>
    <row r="113" spans="1:17" s="32" customFormat="1" ht="25.5" customHeight="1">
      <c r="A113" s="33"/>
      <c r="B113" s="67" t="s">
        <v>353</v>
      </c>
      <c r="C113" s="59"/>
      <c r="D113" s="95" t="s">
        <v>354</v>
      </c>
      <c r="E113" s="125"/>
      <c r="F113" s="125"/>
      <c r="G113" s="125"/>
      <c r="H113" s="125">
        <f>SUM('Д._3 '!K48)</f>
        <v>0</v>
      </c>
      <c r="I113" s="125">
        <f>SUM('Д._3 '!M48)</f>
        <v>0</v>
      </c>
      <c r="J113" s="125">
        <f>SUM('Д._3 '!N48)</f>
        <v>0</v>
      </c>
      <c r="K113" s="125">
        <f>SUM('Д._3 '!O48)</f>
        <v>0</v>
      </c>
      <c r="L113" s="125">
        <f>SUM('Д._3 '!P48)</f>
        <v>0</v>
      </c>
      <c r="M113" s="125">
        <f>SUM('Д._3 '!Q48)</f>
        <v>0</v>
      </c>
      <c r="N113" s="125">
        <f>SUM('Д._3 '!R48)</f>
        <v>0</v>
      </c>
      <c r="O113" s="125">
        <f>SUM('Д._3 '!S48)</f>
        <v>0</v>
      </c>
      <c r="P113" s="74"/>
      <c r="Q113" s="48"/>
    </row>
    <row r="114" spans="1:17" s="32" customFormat="1" ht="18.75" customHeight="1">
      <c r="A114" s="33"/>
      <c r="B114" s="42" t="s">
        <v>572</v>
      </c>
      <c r="C114" s="59"/>
      <c r="D114" s="136" t="s">
        <v>573</v>
      </c>
      <c r="E114" s="125"/>
      <c r="F114" s="125"/>
      <c r="G114" s="125"/>
      <c r="H114" s="127"/>
      <c r="I114" s="125"/>
      <c r="J114" s="125"/>
      <c r="K114" s="125"/>
      <c r="L114" s="127"/>
      <c r="M114" s="127"/>
      <c r="N114" s="127"/>
      <c r="O114" s="127"/>
      <c r="P114" s="74"/>
      <c r="Q114" s="48"/>
    </row>
    <row r="115" spans="1:17" s="32" customFormat="1" ht="22.5" customHeight="1">
      <c r="A115" s="33"/>
      <c r="B115" s="67" t="s">
        <v>355</v>
      </c>
      <c r="C115" s="59"/>
      <c r="D115" s="95" t="s">
        <v>356</v>
      </c>
      <c r="E115" s="125">
        <f>SUM('Д._3 '!F174)</f>
        <v>0</v>
      </c>
      <c r="F115" s="125">
        <f>SUM('Д._3 '!H174)</f>
        <v>0</v>
      </c>
      <c r="G115" s="125">
        <f>SUM('Д._3 '!I174)</f>
        <v>0</v>
      </c>
      <c r="H115" s="125">
        <f>SUM('Д._3 '!K174)</f>
        <v>0</v>
      </c>
      <c r="I115" s="125">
        <f>SUM('Д._3 '!M174)</f>
        <v>0</v>
      </c>
      <c r="J115" s="125">
        <f>SUM('Д._3 '!N174)</f>
        <v>0</v>
      </c>
      <c r="K115" s="125">
        <f>SUM('Д._3 '!O174)</f>
        <v>0</v>
      </c>
      <c r="L115" s="125">
        <f>SUM('Д._3 '!P174)</f>
        <v>0</v>
      </c>
      <c r="M115" s="125">
        <f>SUM('Д._3 '!Q174)</f>
        <v>0</v>
      </c>
      <c r="N115" s="125">
        <f>SUM('Д._3 '!R174)</f>
        <v>0</v>
      </c>
      <c r="O115" s="125">
        <f>SUM('Д._3 '!S174)</f>
        <v>0</v>
      </c>
      <c r="P115" s="74"/>
      <c r="Q115" s="48"/>
    </row>
    <row r="116" spans="1:17" s="32" customFormat="1" ht="37.5" customHeight="1">
      <c r="A116" s="33"/>
      <c r="B116" s="42" t="s">
        <v>316</v>
      </c>
      <c r="C116" s="59"/>
      <c r="D116" s="174" t="s">
        <v>618</v>
      </c>
      <c r="E116" s="127">
        <f>SUM('Д._3 '!F174)</f>
        <v>0</v>
      </c>
      <c r="F116" s="127">
        <f>SUM('Д._3 '!H174)</f>
        <v>0</v>
      </c>
      <c r="G116" s="127">
        <f>SUM('Д._3 '!I174)</f>
        <v>0</v>
      </c>
      <c r="H116" s="127">
        <f>SUM('Д._3 '!K174)</f>
        <v>0</v>
      </c>
      <c r="I116" s="127">
        <f>SUM('Д._3 '!M174)</f>
        <v>0</v>
      </c>
      <c r="J116" s="127">
        <f>SUM('Д._3 '!N174)</f>
        <v>0</v>
      </c>
      <c r="K116" s="127">
        <f>SUM('Д._3 '!O174)</f>
        <v>0</v>
      </c>
      <c r="L116" s="127">
        <f>SUM('Д._3 '!P174)</f>
        <v>0</v>
      </c>
      <c r="M116" s="127">
        <f>SUM('Д._3 '!Q174)</f>
        <v>0</v>
      </c>
      <c r="N116" s="127">
        <f>SUM('Д._3 '!R174)</f>
        <v>0</v>
      </c>
      <c r="O116" s="127">
        <f>SUM('Д._3 '!S174)</f>
        <v>0</v>
      </c>
      <c r="P116" s="74"/>
      <c r="Q116" s="48"/>
    </row>
    <row r="117" spans="1:17" s="32" customFormat="1" ht="45" customHeight="1">
      <c r="A117" s="33"/>
      <c r="B117" s="67" t="s">
        <v>357</v>
      </c>
      <c r="C117" s="59"/>
      <c r="D117" s="95" t="s">
        <v>535</v>
      </c>
      <c r="E117" s="125" t="e">
        <f>SUM(E118:E119)</f>
        <v>#REF!</v>
      </c>
      <c r="F117" s="125" t="e">
        <f aca="true" t="shared" si="9" ref="F117:O117">SUM(F118:F119)</f>
        <v>#REF!</v>
      </c>
      <c r="G117" s="125" t="e">
        <f t="shared" si="9"/>
        <v>#REF!</v>
      </c>
      <c r="H117" s="125" t="e">
        <f t="shared" si="9"/>
        <v>#REF!</v>
      </c>
      <c r="I117" s="125" t="e">
        <f t="shared" si="9"/>
        <v>#REF!</v>
      </c>
      <c r="J117" s="125" t="e">
        <f t="shared" si="9"/>
        <v>#REF!</v>
      </c>
      <c r="K117" s="125" t="e">
        <f t="shared" si="9"/>
        <v>#REF!</v>
      </c>
      <c r="L117" s="125" t="e">
        <f t="shared" si="9"/>
        <v>#REF!</v>
      </c>
      <c r="M117" s="125" t="e">
        <f t="shared" si="9"/>
        <v>#REF!</v>
      </c>
      <c r="N117" s="125" t="e">
        <f t="shared" si="9"/>
        <v>#REF!</v>
      </c>
      <c r="O117" s="125" t="e">
        <f t="shared" si="9"/>
        <v>#REF!</v>
      </c>
      <c r="P117" s="74"/>
      <c r="Q117" s="48"/>
    </row>
    <row r="118" spans="1:17" s="32" customFormat="1" ht="45" customHeight="1">
      <c r="A118" s="33"/>
      <c r="B118" s="37" t="s">
        <v>468</v>
      </c>
      <c r="C118" s="37"/>
      <c r="D118" s="141" t="s">
        <v>467</v>
      </c>
      <c r="E118" s="119" t="e">
        <f>SUM('Д._3 '!#REF!)</f>
        <v>#REF!</v>
      </c>
      <c r="F118" s="119" t="e">
        <f>SUM('Д._3 '!#REF!)</f>
        <v>#REF!</v>
      </c>
      <c r="G118" s="119" t="e">
        <f>SUM('Д._3 '!#REF!)</f>
        <v>#REF!</v>
      </c>
      <c r="H118" s="119" t="e">
        <f>SUM('Д._3 '!#REF!)</f>
        <v>#REF!</v>
      </c>
      <c r="I118" s="119" t="e">
        <f>SUM('Д._3 '!#REF!)</f>
        <v>#REF!</v>
      </c>
      <c r="J118" s="119" t="e">
        <f>SUM('Д._3 '!#REF!)</f>
        <v>#REF!</v>
      </c>
      <c r="K118" s="119" t="e">
        <f>SUM('Д._3 '!#REF!)</f>
        <v>#REF!</v>
      </c>
      <c r="L118" s="119" t="e">
        <f>SUM('Д._3 '!#REF!)</f>
        <v>#REF!</v>
      </c>
      <c r="M118" s="119" t="e">
        <f>SUM('Д._3 '!#REF!)</f>
        <v>#REF!</v>
      </c>
      <c r="N118" s="119" t="e">
        <f>SUM('Д._3 '!#REF!)</f>
        <v>#REF!</v>
      </c>
      <c r="O118" s="119" t="e">
        <f>SUM('Д._3 '!#REF!)</f>
        <v>#REF!</v>
      </c>
      <c r="P118" s="74"/>
      <c r="Q118" s="48"/>
    </row>
    <row r="119" spans="1:17" s="32" customFormat="1" ht="45" customHeight="1">
      <c r="A119" s="33"/>
      <c r="B119" s="38" t="s">
        <v>469</v>
      </c>
      <c r="C119" s="44"/>
      <c r="D119" s="140" t="s">
        <v>470</v>
      </c>
      <c r="E119" s="119" t="e">
        <f>SUM('Д._3 '!#REF!)</f>
        <v>#REF!</v>
      </c>
      <c r="F119" s="119" t="e">
        <f>SUM('Д._3 '!#REF!)</f>
        <v>#REF!</v>
      </c>
      <c r="G119" s="119" t="e">
        <f>SUM('Д._3 '!#REF!)</f>
        <v>#REF!</v>
      </c>
      <c r="H119" s="119" t="e">
        <f>SUM('Д._3 '!#REF!)</f>
        <v>#REF!</v>
      </c>
      <c r="I119" s="119" t="e">
        <f>SUM('Д._3 '!#REF!)</f>
        <v>#REF!</v>
      </c>
      <c r="J119" s="119" t="e">
        <f>SUM('Д._3 '!#REF!)</f>
        <v>#REF!</v>
      </c>
      <c r="K119" s="119" t="e">
        <f>SUM('Д._3 '!#REF!)</f>
        <v>#REF!</v>
      </c>
      <c r="L119" s="119" t="e">
        <f>SUM('Д._3 '!#REF!)</f>
        <v>#REF!</v>
      </c>
      <c r="M119" s="119" t="e">
        <f>SUM('Д._3 '!#REF!)</f>
        <v>#REF!</v>
      </c>
      <c r="N119" s="119" t="e">
        <f>SUM('Д._3 '!#REF!)</f>
        <v>#REF!</v>
      </c>
      <c r="O119" s="119" t="e">
        <f>SUM('Д._3 '!#REF!)</f>
        <v>#REF!</v>
      </c>
      <c r="P119" s="74"/>
      <c r="Q119" s="48"/>
    </row>
    <row r="120" spans="1:17" s="32" customFormat="1" ht="27" customHeight="1">
      <c r="A120" s="33" t="s">
        <v>321</v>
      </c>
      <c r="B120" s="67" t="s">
        <v>360</v>
      </c>
      <c r="C120" s="60" t="s">
        <v>361</v>
      </c>
      <c r="D120" s="80" t="s">
        <v>361</v>
      </c>
      <c r="E120" s="125">
        <f>SUM('Д._3 '!F67)</f>
        <v>0</v>
      </c>
      <c r="F120" s="125">
        <f>SUM('Д._3 '!H67)</f>
        <v>0</v>
      </c>
      <c r="G120" s="125">
        <f>SUM('Д._3 '!I67)</f>
        <v>0</v>
      </c>
      <c r="H120" s="125">
        <f>SUM('Д._3 '!K67)</f>
        <v>0</v>
      </c>
      <c r="I120" s="125">
        <f>SUM('Д._3 '!M67)</f>
        <v>0</v>
      </c>
      <c r="J120" s="125">
        <f>SUM('Д._3 '!N67)</f>
        <v>0</v>
      </c>
      <c r="K120" s="125">
        <f>SUM('Д._3 '!O67)</f>
        <v>0</v>
      </c>
      <c r="L120" s="125">
        <f>SUM('Д._3 '!P67)</f>
        <v>0</v>
      </c>
      <c r="M120" s="125">
        <f>SUM('Д._3 '!Q67)</f>
        <v>0</v>
      </c>
      <c r="N120" s="125">
        <f>SUM('Д._3 '!R67)</f>
        <v>0</v>
      </c>
      <c r="O120" s="125">
        <f>SUM('Д._3 '!S67)</f>
        <v>0</v>
      </c>
      <c r="P120" s="74"/>
      <c r="Q120" s="48"/>
    </row>
    <row r="121" spans="1:17" s="32" customFormat="1" ht="3" customHeight="1" hidden="1">
      <c r="A121" s="33"/>
      <c r="B121" s="67" t="s">
        <v>318</v>
      </c>
      <c r="C121" s="60"/>
      <c r="D121" s="80" t="s">
        <v>319</v>
      </c>
      <c r="E121" s="125" t="e">
        <f>'Д._3 '!#REF!+'Д._3 '!#REF!</f>
        <v>#REF!</v>
      </c>
      <c r="F121" s="125" t="e">
        <f>'Д._3 '!#REF!+'Д._3 '!#REF!</f>
        <v>#REF!</v>
      </c>
      <c r="G121" s="125" t="e">
        <f>'Д._3 '!#REF!+'Д._3 '!#REF!</f>
        <v>#REF!</v>
      </c>
      <c r="H121" s="125" t="e">
        <f>'Д._3 '!#REF!+'Д._3 '!#REF!</f>
        <v>#REF!</v>
      </c>
      <c r="I121" s="125" t="e">
        <f>'Д._3 '!#REF!+'Д._3 '!#REF!</f>
        <v>#REF!</v>
      </c>
      <c r="J121" s="125" t="e">
        <f>'Д._3 '!#REF!+'Д._3 '!#REF!</f>
        <v>#REF!</v>
      </c>
      <c r="K121" s="125" t="e">
        <f>'Д._3 '!#REF!+'Д._3 '!#REF!</f>
        <v>#REF!</v>
      </c>
      <c r="L121" s="125" t="e">
        <f>'Д._3 '!#REF!+'Д._3 '!#REF!</f>
        <v>#REF!</v>
      </c>
      <c r="M121" s="125" t="e">
        <f>'Д._3 '!#REF!+'Д._3 '!#REF!</f>
        <v>#REF!</v>
      </c>
      <c r="N121" s="125" t="e">
        <f>'Д._3 '!#REF!+'Д._3 '!#REF!</f>
        <v>#REF!</v>
      </c>
      <c r="O121" s="126" t="e">
        <f>H121+E121</f>
        <v>#REF!</v>
      </c>
      <c r="P121" s="74"/>
      <c r="Q121" s="48"/>
    </row>
    <row r="122" spans="1:17" s="32" customFormat="1" ht="13.5" customHeight="1" hidden="1">
      <c r="A122" s="33" t="s">
        <v>322</v>
      </c>
      <c r="B122" s="67" t="s">
        <v>362</v>
      </c>
      <c r="C122" s="61" t="s">
        <v>363</v>
      </c>
      <c r="D122" s="96" t="s">
        <v>363</v>
      </c>
      <c r="E122" s="125" t="e">
        <f>'Д._3 '!#REF!+'Д._3 '!#REF!</f>
        <v>#REF!</v>
      </c>
      <c r="F122" s="125" t="e">
        <f>'Д._3 '!#REF!+'Д._3 '!#REF!</f>
        <v>#REF!</v>
      </c>
      <c r="G122" s="125" t="e">
        <f>'Д._3 '!#REF!+'Д._3 '!#REF!</f>
        <v>#REF!</v>
      </c>
      <c r="H122" s="125" t="e">
        <f>'Д._3 '!#REF!+'Д._3 '!#REF!</f>
        <v>#REF!</v>
      </c>
      <c r="I122" s="125" t="e">
        <f>'Д._3 '!#REF!+'Д._3 '!#REF!</f>
        <v>#REF!</v>
      </c>
      <c r="J122" s="125" t="e">
        <f>'Д._3 '!#REF!+'Д._3 '!#REF!</f>
        <v>#REF!</v>
      </c>
      <c r="K122" s="125" t="e">
        <f>'Д._3 '!#REF!+'Д._3 '!#REF!</f>
        <v>#REF!</v>
      </c>
      <c r="L122" s="125" t="e">
        <f>'Д._3 '!#REF!+'Д._3 '!#REF!</f>
        <v>#REF!</v>
      </c>
      <c r="M122" s="125" t="e">
        <f>'Д._3 '!#REF!+'Д._3 '!#REF!</f>
        <v>#REF!</v>
      </c>
      <c r="N122" s="125" t="e">
        <f>'Д._3 '!#REF!+'Д._3 '!#REF!</f>
        <v>#REF!</v>
      </c>
      <c r="O122" s="126" t="e">
        <f>H122+E122</f>
        <v>#REF!</v>
      </c>
      <c r="P122" s="74"/>
      <c r="Q122" s="48"/>
    </row>
    <row r="123" spans="1:17" s="32" customFormat="1" ht="18" customHeight="1" hidden="1">
      <c r="A123" s="33" t="s">
        <v>256</v>
      </c>
      <c r="B123" s="67" t="s">
        <v>364</v>
      </c>
      <c r="C123" s="57" t="s">
        <v>365</v>
      </c>
      <c r="D123" s="96" t="s">
        <v>365</v>
      </c>
      <c r="E123" s="69" t="e">
        <f>SUM('Д._3 '!#REF!)</f>
        <v>#REF!</v>
      </c>
      <c r="F123" s="69" t="e">
        <f>SUM('Д._3 '!#REF!)</f>
        <v>#REF!</v>
      </c>
      <c r="G123" s="69" t="e">
        <f>SUM('Д._3 '!#REF!)</f>
        <v>#REF!</v>
      </c>
      <c r="H123" s="125" t="e">
        <f>SUM('Д._3 '!#REF!)</f>
        <v>#REF!</v>
      </c>
      <c r="I123" s="125" t="e">
        <f>SUM('Д._3 '!#REF!)</f>
        <v>#REF!</v>
      </c>
      <c r="J123" s="125" t="e">
        <f>SUM('Д._3 '!#REF!)</f>
        <v>#REF!</v>
      </c>
      <c r="K123" s="125" t="e">
        <f>SUM('Д._3 '!#REF!)</f>
        <v>#REF!</v>
      </c>
      <c r="L123" s="125" t="e">
        <f>SUM('Д._3 '!#REF!)</f>
        <v>#REF!</v>
      </c>
      <c r="M123" s="125" t="e">
        <f>SUM('Д._3 '!#REF!)</f>
        <v>#REF!</v>
      </c>
      <c r="N123" s="125" t="e">
        <f>SUM('Д._3 '!#REF!)</f>
        <v>#REF!</v>
      </c>
      <c r="O123" s="125" t="e">
        <f>SUM('Д._3 '!#REF!)</f>
        <v>#REF!</v>
      </c>
      <c r="P123" s="74"/>
      <c r="Q123" s="48"/>
    </row>
    <row r="124" spans="1:17" s="32" customFormat="1" ht="30.75" customHeight="1">
      <c r="A124" s="33"/>
      <c r="B124" s="31" t="s">
        <v>548</v>
      </c>
      <c r="C124" s="57"/>
      <c r="D124" s="140" t="s">
        <v>617</v>
      </c>
      <c r="E124" s="127">
        <f>SUM('Д._3 '!F67)</f>
        <v>0</v>
      </c>
      <c r="F124" s="127">
        <f>SUM('Д._3 '!H67)</f>
        <v>0</v>
      </c>
      <c r="G124" s="127">
        <f>SUM('Д._3 '!I67)</f>
        <v>0</v>
      </c>
      <c r="H124" s="127">
        <f>SUM('Д._3 '!K67)</f>
        <v>0</v>
      </c>
      <c r="I124" s="127">
        <f>SUM('Д._3 '!M67)</f>
        <v>0</v>
      </c>
      <c r="J124" s="127">
        <f>SUM('Д._3 '!N67)</f>
        <v>0</v>
      </c>
      <c r="K124" s="127">
        <f>SUM('Д._3 '!O67)</f>
        <v>0</v>
      </c>
      <c r="L124" s="127">
        <f>SUM('Д._3 '!P67)</f>
        <v>0</v>
      </c>
      <c r="M124" s="127">
        <f>SUM('Д._3 '!Q67)</f>
        <v>0</v>
      </c>
      <c r="N124" s="127">
        <f>SUM('Д._3 '!R67)</f>
        <v>0</v>
      </c>
      <c r="O124" s="127">
        <f>SUM('Д._3 '!S67)</f>
        <v>0</v>
      </c>
      <c r="P124" s="74"/>
      <c r="Q124" s="48"/>
    </row>
    <row r="125" spans="1:17" s="32" customFormat="1" ht="25.5" customHeight="1">
      <c r="A125" s="33"/>
      <c r="B125" s="67" t="s">
        <v>368</v>
      </c>
      <c r="C125" s="62" t="s">
        <v>366</v>
      </c>
      <c r="D125" s="97" t="s">
        <v>369</v>
      </c>
      <c r="E125" s="125" t="e">
        <f>SUM(E131+E132+E154)</f>
        <v>#REF!</v>
      </c>
      <c r="F125" s="125" t="e">
        <f aca="true" t="shared" si="10" ref="F125:O125">SUM(F131+F132+F154)</f>
        <v>#REF!</v>
      </c>
      <c r="G125" s="125" t="e">
        <f t="shared" si="10"/>
        <v>#REF!</v>
      </c>
      <c r="H125" s="125" t="e">
        <f t="shared" si="10"/>
        <v>#REF!</v>
      </c>
      <c r="I125" s="125" t="e">
        <f t="shared" si="10"/>
        <v>#REF!</v>
      </c>
      <c r="J125" s="125" t="e">
        <f t="shared" si="10"/>
        <v>#REF!</v>
      </c>
      <c r="K125" s="125" t="e">
        <f t="shared" si="10"/>
        <v>#REF!</v>
      </c>
      <c r="L125" s="125" t="e">
        <f t="shared" si="10"/>
        <v>#REF!</v>
      </c>
      <c r="M125" s="125" t="e">
        <f t="shared" si="10"/>
        <v>#REF!</v>
      </c>
      <c r="N125" s="125" t="e">
        <f t="shared" si="10"/>
        <v>#REF!</v>
      </c>
      <c r="O125" s="125" t="e">
        <f t="shared" si="10"/>
        <v>#REF!</v>
      </c>
      <c r="P125" s="74"/>
      <c r="Q125" s="48"/>
    </row>
    <row r="126" spans="1:17" s="32" customFormat="1" ht="28.5" customHeight="1" hidden="1">
      <c r="A126" s="33" t="s">
        <v>259</v>
      </c>
      <c r="B126" s="67"/>
      <c r="C126" s="62" t="s">
        <v>367</v>
      </c>
      <c r="D126" s="98" t="s">
        <v>367</v>
      </c>
      <c r="E126" s="69">
        <f>F126+G126</f>
        <v>0</v>
      </c>
      <c r="F126" s="73"/>
      <c r="G126" s="73"/>
      <c r="H126" s="70">
        <f>I126+L126</f>
        <v>0</v>
      </c>
      <c r="I126" s="73"/>
      <c r="J126" s="73"/>
      <c r="K126" s="73"/>
      <c r="L126" s="73"/>
      <c r="M126" s="73"/>
      <c r="N126" s="73"/>
      <c r="O126" s="73"/>
      <c r="P126" s="74"/>
      <c r="Q126" s="48"/>
    </row>
    <row r="127" spans="1:17" s="32" customFormat="1" ht="33" customHeight="1" hidden="1">
      <c r="A127" s="33"/>
      <c r="B127" s="67" t="s">
        <v>368</v>
      </c>
      <c r="C127" s="59" t="s">
        <v>369</v>
      </c>
      <c r="D127" s="34" t="s">
        <v>369</v>
      </c>
      <c r="E127" s="69">
        <f>F127+G127</f>
        <v>0</v>
      </c>
      <c r="F127" s="76"/>
      <c r="G127" s="76"/>
      <c r="H127" s="70">
        <f>I127+L127</f>
        <v>0</v>
      </c>
      <c r="I127" s="75"/>
      <c r="J127" s="76"/>
      <c r="K127" s="76"/>
      <c r="L127" s="76"/>
      <c r="M127" s="76"/>
      <c r="N127" s="76"/>
      <c r="O127" s="77"/>
      <c r="P127" s="74"/>
      <c r="Q127" s="48"/>
    </row>
    <row r="128" spans="1:17" s="35" customFormat="1" ht="36.75" customHeight="1" hidden="1">
      <c r="A128" s="33" t="s">
        <v>260</v>
      </c>
      <c r="B128" s="68"/>
      <c r="C128" s="63" t="s">
        <v>370</v>
      </c>
      <c r="D128" s="51" t="s">
        <v>370</v>
      </c>
      <c r="E128" s="69">
        <f>F128+G128</f>
        <v>0</v>
      </c>
      <c r="F128" s="73"/>
      <c r="G128" s="73"/>
      <c r="H128" s="70">
        <f>I128+L128</f>
        <v>0</v>
      </c>
      <c r="I128" s="73"/>
      <c r="J128" s="73"/>
      <c r="K128" s="73"/>
      <c r="L128" s="73"/>
      <c r="M128" s="73"/>
      <c r="N128" s="73"/>
      <c r="O128" s="73"/>
      <c r="P128" s="78"/>
      <c r="Q128" s="48"/>
    </row>
    <row r="129" spans="1:17" s="35" customFormat="1" ht="63" customHeight="1" hidden="1">
      <c r="A129" s="196"/>
      <c r="B129" s="42" t="s">
        <v>589</v>
      </c>
      <c r="C129" s="63"/>
      <c r="D129" s="136" t="s">
        <v>77</v>
      </c>
      <c r="E129" s="123"/>
      <c r="F129" s="197"/>
      <c r="G129" s="197"/>
      <c r="H129" s="123"/>
      <c r="I129" s="123"/>
      <c r="J129" s="197"/>
      <c r="K129" s="197"/>
      <c r="L129" s="197"/>
      <c r="M129" s="197"/>
      <c r="N129" s="197"/>
      <c r="O129" s="171">
        <f>E129+H129</f>
        <v>0</v>
      </c>
      <c r="P129" s="78"/>
      <c r="Q129" s="48"/>
    </row>
    <row r="130" spans="1:17" s="35" customFormat="1" ht="33" customHeight="1" hidden="1">
      <c r="A130" s="196"/>
      <c r="B130" s="43" t="s">
        <v>544</v>
      </c>
      <c r="C130" s="43"/>
      <c r="D130" s="137" t="s">
        <v>545</v>
      </c>
      <c r="E130" s="120" t="e">
        <f>SUM('Д._3 '!F20+'Д._3 '!F47+'Д._3 '!#REF!+'Д._3 '!F168)</f>
        <v>#REF!</v>
      </c>
      <c r="F130" s="120" t="e">
        <f>SUM('Д._3 '!H20+'Д._3 '!H47+'Д._3 '!#REF!+'Д._3 '!H168)</f>
        <v>#REF!</v>
      </c>
      <c r="G130" s="120" t="e">
        <f>SUM('Д._3 '!I20+'Д._3 '!I47+'Д._3 '!#REF!+'Д._3 '!I168)</f>
        <v>#REF!</v>
      </c>
      <c r="H130" s="120" t="e">
        <f>SUM('Д._3 '!K20+'Д._3 '!K47+'Д._3 '!#REF!+'Д._3 '!K168)</f>
        <v>#REF!</v>
      </c>
      <c r="I130" s="120" t="e">
        <f>SUM('Д._3 '!M20+'Д._3 '!M47+'Д._3 '!#REF!+'Д._3 '!M168)</f>
        <v>#REF!</v>
      </c>
      <c r="J130" s="120" t="e">
        <f>SUM('Д._3 '!N20+'Д._3 '!N47+'Д._3 '!#REF!+'Д._3 '!N168)</f>
        <v>#REF!</v>
      </c>
      <c r="K130" s="120" t="e">
        <f>SUM('Д._3 '!O20+'Д._3 '!O47+'Д._3 '!#REF!+'Д._3 '!O168)</f>
        <v>#REF!</v>
      </c>
      <c r="L130" s="120" t="e">
        <f>SUM('Д._3 '!P20+'Д._3 '!P47+'Д._3 '!#REF!+'Д._3 '!P168)</f>
        <v>#REF!</v>
      </c>
      <c r="M130" s="120" t="e">
        <f>SUM('Д._3 '!Q20+'Д._3 '!Q47+'Д._3 '!#REF!+'Д._3 '!Q168)</f>
        <v>#REF!</v>
      </c>
      <c r="N130" s="120" t="e">
        <f>SUM('Д._3 '!R20+'Д._3 '!R47+'Д._3 '!#REF!+'Д._3 '!R168)</f>
        <v>#REF!</v>
      </c>
      <c r="O130" s="120" t="e">
        <f>SUM('Д._3 '!S20+'Д._3 '!S47+'Д._3 '!#REF!+'Д._3 '!S168)</f>
        <v>#REF!</v>
      </c>
      <c r="P130" s="78"/>
      <c r="Q130" s="48"/>
    </row>
    <row r="131" spans="1:17" s="35" customFormat="1" ht="28.5" customHeight="1">
      <c r="A131" s="196"/>
      <c r="B131" s="43" t="s">
        <v>255</v>
      </c>
      <c r="C131" s="43"/>
      <c r="D131" s="142" t="s">
        <v>314</v>
      </c>
      <c r="E131" s="198">
        <f>SUM('Д._3 '!F21+'Д._3 '!F72)</f>
        <v>300000</v>
      </c>
      <c r="F131" s="198">
        <f>SUM('Д._3 '!H21+'Д._3 '!H72)</f>
        <v>0</v>
      </c>
      <c r="G131" s="198">
        <f>SUM('Д._3 '!I21+'Д._3 '!I72)</f>
        <v>0</v>
      </c>
      <c r="H131" s="198">
        <f>SUM('Д._3 '!K21+'Д._3 '!K72)</f>
        <v>0</v>
      </c>
      <c r="I131" s="198">
        <f>SUM('Д._3 '!M21+'Д._3 '!M72)</f>
        <v>0</v>
      </c>
      <c r="J131" s="198">
        <f>SUM('Д._3 '!N21+'Д._3 '!N72)</f>
        <v>0</v>
      </c>
      <c r="K131" s="198">
        <f>SUM('Д._3 '!O21+'Д._3 '!O72)</f>
        <v>0</v>
      </c>
      <c r="L131" s="198">
        <f>SUM('Д._3 '!P21+'Д._3 '!P72)</f>
        <v>0</v>
      </c>
      <c r="M131" s="198">
        <f>SUM('Д._3 '!Q21+'Д._3 '!Q72)</f>
        <v>0</v>
      </c>
      <c r="N131" s="198">
        <f>SUM('Д._3 '!R21+'Д._3 '!R72)</f>
        <v>0</v>
      </c>
      <c r="O131" s="198">
        <f>SUM('Д._3 '!S21+'Д._3 '!S72)</f>
        <v>300000</v>
      </c>
      <c r="P131" s="78"/>
      <c r="Q131" s="48"/>
    </row>
    <row r="132" spans="1:26" ht="23.25" customHeight="1">
      <c r="A132" s="14"/>
      <c r="B132" s="67" t="s">
        <v>562</v>
      </c>
      <c r="C132" s="64" t="s">
        <v>371</v>
      </c>
      <c r="D132" s="99" t="s">
        <v>611</v>
      </c>
      <c r="E132" s="125" t="e">
        <f>SUM(E137:E138)</f>
        <v>#REF!</v>
      </c>
      <c r="F132" s="125" t="e">
        <f aca="true" t="shared" si="11" ref="F132:O132">SUM(F137:F138)</f>
        <v>#REF!</v>
      </c>
      <c r="G132" s="125" t="e">
        <f t="shared" si="11"/>
        <v>#REF!</v>
      </c>
      <c r="H132" s="125" t="e">
        <f t="shared" si="11"/>
        <v>#REF!</v>
      </c>
      <c r="I132" s="125" t="e">
        <f t="shared" si="11"/>
        <v>#REF!</v>
      </c>
      <c r="J132" s="125" t="e">
        <f t="shared" si="11"/>
        <v>#REF!</v>
      </c>
      <c r="K132" s="125" t="e">
        <f t="shared" si="11"/>
        <v>#REF!</v>
      </c>
      <c r="L132" s="125" t="e">
        <f t="shared" si="11"/>
        <v>#REF!</v>
      </c>
      <c r="M132" s="125" t="e">
        <f t="shared" si="11"/>
        <v>#REF!</v>
      </c>
      <c r="N132" s="125" t="e">
        <f t="shared" si="11"/>
        <v>#REF!</v>
      </c>
      <c r="O132" s="125" t="e">
        <f t="shared" si="11"/>
        <v>#REF!</v>
      </c>
      <c r="P132" s="74"/>
      <c r="Q132" s="48"/>
      <c r="R132" s="32"/>
      <c r="S132" s="32"/>
      <c r="T132" s="32"/>
      <c r="U132" s="32"/>
      <c r="V132" s="32"/>
      <c r="W132" s="32"/>
      <c r="X132" s="32"/>
      <c r="Y132" s="32"/>
      <c r="Z132" s="32"/>
    </row>
    <row r="133" spans="1:26" ht="47.25" customHeight="1" hidden="1">
      <c r="A133" s="14"/>
      <c r="B133" s="496" t="s">
        <v>377</v>
      </c>
      <c r="C133" s="64"/>
      <c r="D133" s="501" t="s">
        <v>331</v>
      </c>
      <c r="E133" s="464" t="e">
        <f>'Д._3 '!#REF!</f>
        <v>#REF!</v>
      </c>
      <c r="F133" s="490" t="e">
        <f>'Д._3 '!#REF!</f>
        <v>#REF!</v>
      </c>
      <c r="G133" s="498" t="e">
        <f>'Д._3 '!#REF!</f>
        <v>#REF!</v>
      </c>
      <c r="H133" s="490"/>
      <c r="I133" s="490"/>
      <c r="J133" s="490"/>
      <c r="K133" s="490"/>
      <c r="L133" s="490"/>
      <c r="M133" s="490"/>
      <c r="N133" s="109"/>
      <c r="O133" s="464" t="e">
        <f>E133+H133</f>
        <v>#REF!</v>
      </c>
      <c r="P133" s="74"/>
      <c r="Q133" s="48"/>
      <c r="R133" s="32"/>
      <c r="S133" s="32"/>
      <c r="T133" s="32"/>
      <c r="U133" s="32"/>
      <c r="V133" s="32"/>
      <c r="W133" s="32"/>
      <c r="X133" s="32"/>
      <c r="Y133" s="32"/>
      <c r="Z133" s="32"/>
    </row>
    <row r="134" spans="1:26" ht="7.5" customHeight="1" hidden="1">
      <c r="A134" s="14"/>
      <c r="B134" s="496"/>
      <c r="C134" s="64"/>
      <c r="D134" s="501"/>
      <c r="E134" s="464">
        <f>F134+G134</f>
        <v>0</v>
      </c>
      <c r="F134" s="490"/>
      <c r="G134" s="499"/>
      <c r="H134" s="490"/>
      <c r="I134" s="490"/>
      <c r="J134" s="490"/>
      <c r="K134" s="490"/>
      <c r="L134" s="490"/>
      <c r="M134" s="490"/>
      <c r="N134" s="109"/>
      <c r="O134" s="464"/>
      <c r="P134" s="74"/>
      <c r="Q134" s="48"/>
      <c r="R134" s="32"/>
      <c r="S134" s="32"/>
      <c r="T134" s="32"/>
      <c r="U134" s="32"/>
      <c r="V134" s="32"/>
      <c r="W134" s="32"/>
      <c r="X134" s="32"/>
      <c r="Y134" s="32"/>
      <c r="Z134" s="32"/>
    </row>
    <row r="135" spans="1:26" ht="48.75" customHeight="1" hidden="1">
      <c r="A135" s="14"/>
      <c r="B135" s="496"/>
      <c r="C135" s="64"/>
      <c r="D135" s="501"/>
      <c r="E135" s="464">
        <f>F135+G135</f>
        <v>0</v>
      </c>
      <c r="F135" s="490"/>
      <c r="G135" s="500"/>
      <c r="H135" s="490"/>
      <c r="I135" s="490"/>
      <c r="J135" s="490"/>
      <c r="K135" s="490"/>
      <c r="L135" s="490"/>
      <c r="M135" s="490"/>
      <c r="N135" s="109"/>
      <c r="O135" s="464"/>
      <c r="P135" s="74"/>
      <c r="Q135" s="48"/>
      <c r="R135" s="32"/>
      <c r="S135" s="32"/>
      <c r="T135" s="32"/>
      <c r="U135" s="32"/>
      <c r="V135" s="32"/>
      <c r="W135" s="32"/>
      <c r="X135" s="32"/>
      <c r="Y135" s="32"/>
      <c r="Z135" s="32"/>
    </row>
    <row r="136" spans="1:26" ht="54.75" customHeight="1" hidden="1">
      <c r="A136" s="14"/>
      <c r="B136" s="68"/>
      <c r="C136" s="85"/>
      <c r="D136" s="45"/>
      <c r="E136" s="128"/>
      <c r="F136" s="128"/>
      <c r="G136" s="128"/>
      <c r="H136" s="128"/>
      <c r="I136" s="128"/>
      <c r="J136" s="128"/>
      <c r="K136" s="128"/>
      <c r="L136" s="128"/>
      <c r="M136" s="128"/>
      <c r="N136" s="128"/>
      <c r="O136" s="128"/>
      <c r="P136" s="74"/>
      <c r="Q136" s="48"/>
      <c r="R136" s="32"/>
      <c r="S136" s="32"/>
      <c r="T136" s="32"/>
      <c r="U136" s="32"/>
      <c r="V136" s="32"/>
      <c r="W136" s="32"/>
      <c r="X136" s="32"/>
      <c r="Y136" s="32"/>
      <c r="Z136" s="32"/>
    </row>
    <row r="137" spans="1:26" ht="66" customHeight="1">
      <c r="A137" s="14"/>
      <c r="B137" s="37" t="s">
        <v>562</v>
      </c>
      <c r="C137" s="37"/>
      <c r="D137" s="173" t="s">
        <v>143</v>
      </c>
      <c r="E137" s="202">
        <f>SUM('Д._3 '!F179)</f>
        <v>0</v>
      </c>
      <c r="F137" s="202">
        <f>SUM('Д._3 '!H179)</f>
        <v>0</v>
      </c>
      <c r="G137" s="202">
        <f>SUM('Д._3 '!I179)</f>
        <v>0</v>
      </c>
      <c r="H137" s="202">
        <f>SUM('Д._3 '!K179)</f>
        <v>0</v>
      </c>
      <c r="I137" s="202">
        <f>SUM('Д._3 '!M179)</f>
        <v>0</v>
      </c>
      <c r="J137" s="202">
        <f>SUM('Д._3 '!N179)</f>
        <v>0</v>
      </c>
      <c r="K137" s="202">
        <f>SUM('Д._3 '!O179)</f>
        <v>0</v>
      </c>
      <c r="L137" s="202">
        <f>SUM('Д._3 '!P179)</f>
        <v>0</v>
      </c>
      <c r="M137" s="202">
        <f>SUM('Д._3 '!Q179)</f>
        <v>0</v>
      </c>
      <c r="N137" s="202">
        <f>SUM('Д._3 '!R179)</f>
        <v>0</v>
      </c>
      <c r="O137" s="202">
        <f>SUM('Д._3 '!S179)</f>
        <v>0</v>
      </c>
      <c r="P137" s="74"/>
      <c r="Q137" s="48"/>
      <c r="R137" s="32"/>
      <c r="S137" s="32"/>
      <c r="T137" s="32"/>
      <c r="U137" s="32"/>
      <c r="V137" s="32"/>
      <c r="W137" s="32"/>
      <c r="X137" s="32"/>
      <c r="Y137" s="32"/>
      <c r="Z137" s="32"/>
    </row>
    <row r="138" spans="1:26" ht="58.5" customHeight="1">
      <c r="A138" s="14"/>
      <c r="B138" s="37" t="s">
        <v>562</v>
      </c>
      <c r="C138" s="37"/>
      <c r="D138" s="173" t="s">
        <v>144</v>
      </c>
      <c r="E138" s="203" t="e">
        <f>SUM('Д._3 '!#REF!)</f>
        <v>#REF!</v>
      </c>
      <c r="F138" s="203" t="e">
        <f>SUM('Д._3 '!#REF!)</f>
        <v>#REF!</v>
      </c>
      <c r="G138" s="203" t="e">
        <f>SUM('Д._3 '!#REF!)</f>
        <v>#REF!</v>
      </c>
      <c r="H138" s="203" t="e">
        <f>SUM('Д._3 '!#REF!)</f>
        <v>#REF!</v>
      </c>
      <c r="I138" s="203" t="e">
        <f>SUM('Д._3 '!#REF!)</f>
        <v>#REF!</v>
      </c>
      <c r="J138" s="203" t="e">
        <f>SUM('Д._3 '!#REF!)</f>
        <v>#REF!</v>
      </c>
      <c r="K138" s="203" t="e">
        <f>SUM('Д._3 '!#REF!)</f>
        <v>#REF!</v>
      </c>
      <c r="L138" s="203" t="e">
        <f>SUM('Д._3 '!#REF!)</f>
        <v>#REF!</v>
      </c>
      <c r="M138" s="203" t="e">
        <f>SUM('Д._3 '!#REF!)</f>
        <v>#REF!</v>
      </c>
      <c r="N138" s="203" t="e">
        <f>SUM('Д._3 '!#REF!)</f>
        <v>#REF!</v>
      </c>
      <c r="O138" s="203" t="e">
        <f>SUM('Д._3 '!#REF!)</f>
        <v>#REF!</v>
      </c>
      <c r="P138" s="74"/>
      <c r="Q138" s="48"/>
      <c r="R138" s="32"/>
      <c r="S138" s="32"/>
      <c r="T138" s="32"/>
      <c r="U138" s="32"/>
      <c r="V138" s="32"/>
      <c r="W138" s="32"/>
      <c r="X138" s="32"/>
      <c r="Y138" s="32"/>
      <c r="Z138" s="32"/>
    </row>
    <row r="139" spans="1:26" ht="41.25" customHeight="1" hidden="1">
      <c r="A139" s="14"/>
      <c r="B139" s="37" t="s">
        <v>562</v>
      </c>
      <c r="C139" s="37"/>
      <c r="D139" s="141" t="s">
        <v>580</v>
      </c>
      <c r="E139" s="125"/>
      <c r="F139" s="125"/>
      <c r="G139" s="125"/>
      <c r="H139" s="125"/>
      <c r="I139" s="125"/>
      <c r="J139" s="125"/>
      <c r="K139" s="125"/>
      <c r="L139" s="125"/>
      <c r="M139" s="125"/>
      <c r="N139" s="125"/>
      <c r="O139" s="125"/>
      <c r="P139" s="74"/>
      <c r="Q139" s="48"/>
      <c r="R139" s="32"/>
      <c r="S139" s="32"/>
      <c r="T139" s="32"/>
      <c r="U139" s="32"/>
      <c r="V139" s="32"/>
      <c r="W139" s="32"/>
      <c r="X139" s="32"/>
      <c r="Y139" s="32"/>
      <c r="Z139" s="32"/>
    </row>
    <row r="140" spans="1:26" ht="39.75" customHeight="1" hidden="1">
      <c r="A140" s="14"/>
      <c r="B140" s="37" t="s">
        <v>562</v>
      </c>
      <c r="C140" s="37"/>
      <c r="D140" s="141" t="s">
        <v>579</v>
      </c>
      <c r="E140" s="125"/>
      <c r="F140" s="125"/>
      <c r="G140" s="125"/>
      <c r="H140" s="125"/>
      <c r="I140" s="125"/>
      <c r="J140" s="125"/>
      <c r="K140" s="125"/>
      <c r="L140" s="125"/>
      <c r="M140" s="125"/>
      <c r="N140" s="125"/>
      <c r="O140" s="125"/>
      <c r="P140" s="74"/>
      <c r="Q140" s="48"/>
      <c r="R140" s="32"/>
      <c r="S140" s="32"/>
      <c r="T140" s="32"/>
      <c r="U140" s="32"/>
      <c r="V140" s="32"/>
      <c r="W140" s="32"/>
      <c r="X140" s="32"/>
      <c r="Y140" s="32"/>
      <c r="Z140" s="32"/>
    </row>
    <row r="141" spans="1:26" ht="60.75" customHeight="1" hidden="1">
      <c r="A141" s="14"/>
      <c r="B141" s="37" t="s">
        <v>562</v>
      </c>
      <c r="C141" s="37"/>
      <c r="D141" s="141" t="s">
        <v>578</v>
      </c>
      <c r="E141" s="125"/>
      <c r="F141" s="125"/>
      <c r="G141" s="125"/>
      <c r="H141" s="125"/>
      <c r="I141" s="125"/>
      <c r="J141" s="125"/>
      <c r="K141" s="125"/>
      <c r="L141" s="125"/>
      <c r="M141" s="125"/>
      <c r="N141" s="125"/>
      <c r="O141" s="125"/>
      <c r="P141" s="74"/>
      <c r="Q141" s="48"/>
      <c r="R141" s="32"/>
      <c r="S141" s="32"/>
      <c r="T141" s="32"/>
      <c r="U141" s="32"/>
      <c r="V141" s="32"/>
      <c r="W141" s="32"/>
      <c r="X141" s="32"/>
      <c r="Y141" s="32"/>
      <c r="Z141" s="32"/>
    </row>
    <row r="142" spans="1:26" ht="60.75" customHeight="1" hidden="1">
      <c r="A142" s="14"/>
      <c r="B142" s="37" t="s">
        <v>562</v>
      </c>
      <c r="C142" s="37"/>
      <c r="D142" s="141" t="s">
        <v>575</v>
      </c>
      <c r="E142" s="125"/>
      <c r="F142" s="125"/>
      <c r="G142" s="125"/>
      <c r="H142" s="125"/>
      <c r="I142" s="127"/>
      <c r="J142" s="127"/>
      <c r="K142" s="127"/>
      <c r="L142" s="127"/>
      <c r="M142" s="127"/>
      <c r="N142" s="127"/>
      <c r="O142" s="125"/>
      <c r="P142" s="74"/>
      <c r="Q142" s="48"/>
      <c r="R142" s="32"/>
      <c r="S142" s="32"/>
      <c r="T142" s="32"/>
      <c r="U142" s="32"/>
      <c r="V142" s="32"/>
      <c r="W142" s="32"/>
      <c r="X142" s="32"/>
      <c r="Y142" s="32"/>
      <c r="Z142" s="32"/>
    </row>
    <row r="143" spans="1:26" ht="60.75" customHeight="1" hidden="1">
      <c r="A143" s="14"/>
      <c r="B143" s="37" t="s">
        <v>562</v>
      </c>
      <c r="C143" s="37"/>
      <c r="D143" s="141" t="s">
        <v>577</v>
      </c>
      <c r="E143" s="125"/>
      <c r="F143" s="125"/>
      <c r="G143" s="125"/>
      <c r="H143" s="125"/>
      <c r="I143" s="125"/>
      <c r="J143" s="125"/>
      <c r="K143" s="125"/>
      <c r="L143" s="125"/>
      <c r="M143" s="125"/>
      <c r="N143" s="125"/>
      <c r="O143" s="125"/>
      <c r="P143" s="74"/>
      <c r="Q143" s="48"/>
      <c r="R143" s="32"/>
      <c r="S143" s="32"/>
      <c r="T143" s="32"/>
      <c r="U143" s="32"/>
      <c r="V143" s="32"/>
      <c r="W143" s="32"/>
      <c r="X143" s="32"/>
      <c r="Y143" s="32"/>
      <c r="Z143" s="32"/>
    </row>
    <row r="144" spans="1:26" ht="42.75" customHeight="1" hidden="1">
      <c r="A144" s="14"/>
      <c r="B144" s="87" t="s">
        <v>480</v>
      </c>
      <c r="C144" s="64"/>
      <c r="D144" s="50" t="s">
        <v>563</v>
      </c>
      <c r="E144" s="125"/>
      <c r="F144" s="125"/>
      <c r="G144" s="125"/>
      <c r="H144" s="125"/>
      <c r="I144" s="125"/>
      <c r="J144" s="125"/>
      <c r="K144" s="125"/>
      <c r="L144" s="125"/>
      <c r="M144" s="125"/>
      <c r="N144" s="125"/>
      <c r="O144" s="125"/>
      <c r="P144" s="74"/>
      <c r="Q144" s="48"/>
      <c r="R144" s="32"/>
      <c r="S144" s="32"/>
      <c r="T144" s="32"/>
      <c r="U144" s="32"/>
      <c r="V144" s="32"/>
      <c r="W144" s="32"/>
      <c r="X144" s="32"/>
      <c r="Y144" s="32"/>
      <c r="Z144" s="32"/>
    </row>
    <row r="145" spans="1:26" ht="83.25" customHeight="1" hidden="1">
      <c r="A145" s="14"/>
      <c r="B145" s="68" t="s">
        <v>325</v>
      </c>
      <c r="C145" s="85"/>
      <c r="D145" s="45" t="e">
        <f>'Д._3 '!#REF!</f>
        <v>#REF!</v>
      </c>
      <c r="E145" s="69" t="e">
        <f>'Д._3 '!#REF!</f>
        <v>#REF!</v>
      </c>
      <c r="F145" s="69" t="e">
        <f>'Д._3 '!#REF!</f>
        <v>#REF!</v>
      </c>
      <c r="G145" s="69" t="e">
        <f>'Д._3 '!#REF!</f>
        <v>#REF!</v>
      </c>
      <c r="H145" s="69" t="e">
        <f>'Д._3 '!#REF!</f>
        <v>#REF!</v>
      </c>
      <c r="I145" s="69" t="e">
        <f>'Д._3 '!#REF!</f>
        <v>#REF!</v>
      </c>
      <c r="J145" s="69" t="e">
        <f>'Д._3 '!#REF!</f>
        <v>#REF!</v>
      </c>
      <c r="K145" s="69" t="e">
        <f>'Д._3 '!#REF!</f>
        <v>#REF!</v>
      </c>
      <c r="L145" s="69" t="e">
        <f>'Д._3 '!#REF!</f>
        <v>#REF!</v>
      </c>
      <c r="M145" s="69" t="e">
        <f>'Д._3 '!#REF!</f>
        <v>#REF!</v>
      </c>
      <c r="N145" s="69" t="e">
        <f>'Д._3 '!#REF!</f>
        <v>#REF!</v>
      </c>
      <c r="O145" s="70" t="e">
        <f aca="true" t="shared" si="12" ref="O145:O153">H145+E145</f>
        <v>#REF!</v>
      </c>
      <c r="P145" s="74"/>
      <c r="Q145" s="48"/>
      <c r="R145" s="32"/>
      <c r="S145" s="32"/>
      <c r="T145" s="32"/>
      <c r="U145" s="32"/>
      <c r="V145" s="32"/>
      <c r="W145" s="32"/>
      <c r="X145" s="32"/>
      <c r="Y145" s="32"/>
      <c r="Z145" s="32"/>
    </row>
    <row r="146" spans="1:26" ht="45.75" customHeight="1" hidden="1">
      <c r="A146" s="14"/>
      <c r="B146" s="68" t="s">
        <v>326</v>
      </c>
      <c r="C146" s="85"/>
      <c r="D146" s="88" t="e">
        <f>'Д._3 '!#REF!</f>
        <v>#REF!</v>
      </c>
      <c r="E146" s="69" t="e">
        <f>'Д._3 '!#REF!</f>
        <v>#REF!</v>
      </c>
      <c r="F146" s="69" t="e">
        <f>'Д._3 '!#REF!</f>
        <v>#REF!</v>
      </c>
      <c r="G146" s="69" t="e">
        <f>'Д._3 '!#REF!</f>
        <v>#REF!</v>
      </c>
      <c r="H146" s="69" t="e">
        <f>'Д._3 '!#REF!</f>
        <v>#REF!</v>
      </c>
      <c r="I146" s="69" t="e">
        <f>'Д._3 '!#REF!</f>
        <v>#REF!</v>
      </c>
      <c r="J146" s="69" t="e">
        <f>'Д._3 '!#REF!</f>
        <v>#REF!</v>
      </c>
      <c r="K146" s="69" t="e">
        <f>'Д._3 '!#REF!</f>
        <v>#REF!</v>
      </c>
      <c r="L146" s="69" t="e">
        <f>'Д._3 '!#REF!</f>
        <v>#REF!</v>
      </c>
      <c r="M146" s="69" t="e">
        <f>'Д._3 '!#REF!</f>
        <v>#REF!</v>
      </c>
      <c r="N146" s="69" t="e">
        <f>'Д._3 '!#REF!</f>
        <v>#REF!</v>
      </c>
      <c r="O146" s="70" t="e">
        <f t="shared" si="12"/>
        <v>#REF!</v>
      </c>
      <c r="P146" s="74"/>
      <c r="Q146" s="48"/>
      <c r="R146" s="32"/>
      <c r="S146" s="32"/>
      <c r="T146" s="32"/>
      <c r="U146" s="32"/>
      <c r="V146" s="32"/>
      <c r="W146" s="32"/>
      <c r="X146" s="32"/>
      <c r="Y146" s="32"/>
      <c r="Z146" s="32"/>
    </row>
    <row r="147" spans="1:26" ht="147.75" customHeight="1" hidden="1">
      <c r="A147" s="14"/>
      <c r="B147" s="68" t="s">
        <v>375</v>
      </c>
      <c r="C147" s="85"/>
      <c r="D147" s="88" t="e">
        <f>'Д._3 '!#REF!</f>
        <v>#REF!</v>
      </c>
      <c r="E147" s="69" t="e">
        <f>'Д._3 '!#REF!</f>
        <v>#REF!</v>
      </c>
      <c r="F147" s="69" t="e">
        <f>'Д._3 '!#REF!</f>
        <v>#REF!</v>
      </c>
      <c r="G147" s="69" t="e">
        <f>'Д._3 '!#REF!</f>
        <v>#REF!</v>
      </c>
      <c r="H147" s="69" t="e">
        <f>'Д._3 '!#REF!</f>
        <v>#REF!</v>
      </c>
      <c r="I147" s="69" t="e">
        <f>'Д._3 '!#REF!</f>
        <v>#REF!</v>
      </c>
      <c r="J147" s="69" t="e">
        <f>'Д._3 '!#REF!</f>
        <v>#REF!</v>
      </c>
      <c r="K147" s="69" t="e">
        <f>'Д._3 '!#REF!</f>
        <v>#REF!</v>
      </c>
      <c r="L147" s="69" t="e">
        <f>'Д._3 '!#REF!</f>
        <v>#REF!</v>
      </c>
      <c r="M147" s="69" t="e">
        <f>'Д._3 '!#REF!</f>
        <v>#REF!</v>
      </c>
      <c r="N147" s="69" t="e">
        <f>'Д._3 '!#REF!</f>
        <v>#REF!</v>
      </c>
      <c r="O147" s="70" t="e">
        <f t="shared" si="12"/>
        <v>#REF!</v>
      </c>
      <c r="P147" s="74"/>
      <c r="Q147" s="48"/>
      <c r="R147" s="32"/>
      <c r="S147" s="32"/>
      <c r="T147" s="32"/>
      <c r="U147" s="32"/>
      <c r="V147" s="32"/>
      <c r="W147" s="32"/>
      <c r="X147" s="32"/>
      <c r="Y147" s="32"/>
      <c r="Z147" s="32"/>
    </row>
    <row r="148" spans="1:26" ht="65.25" customHeight="1" hidden="1">
      <c r="A148" s="14"/>
      <c r="B148" s="68" t="s">
        <v>401</v>
      </c>
      <c r="C148" s="85"/>
      <c r="D148" s="88" t="e">
        <f>'Д._3 '!#REF!</f>
        <v>#REF!</v>
      </c>
      <c r="E148" s="69" t="e">
        <f>'Д._3 '!#REF!</f>
        <v>#REF!</v>
      </c>
      <c r="F148" s="69" t="e">
        <f>'Д._3 '!#REF!</f>
        <v>#REF!</v>
      </c>
      <c r="G148" s="69" t="e">
        <f>'Д._3 '!#REF!</f>
        <v>#REF!</v>
      </c>
      <c r="H148" s="69" t="e">
        <f>'Д._3 '!#REF!</f>
        <v>#REF!</v>
      </c>
      <c r="I148" s="69" t="e">
        <f>'Д._3 '!#REF!</f>
        <v>#REF!</v>
      </c>
      <c r="J148" s="69" t="e">
        <f>'Д._3 '!#REF!</f>
        <v>#REF!</v>
      </c>
      <c r="K148" s="69" t="e">
        <f>'Д._3 '!#REF!</f>
        <v>#REF!</v>
      </c>
      <c r="L148" s="69" t="e">
        <f>'Д._3 '!#REF!</f>
        <v>#REF!</v>
      </c>
      <c r="M148" s="69" t="e">
        <f>'Д._3 '!#REF!</f>
        <v>#REF!</v>
      </c>
      <c r="N148" s="69" t="e">
        <f>'Д._3 '!#REF!</f>
        <v>#REF!</v>
      </c>
      <c r="O148" s="70" t="e">
        <f t="shared" si="12"/>
        <v>#REF!</v>
      </c>
      <c r="P148" s="74"/>
      <c r="Q148" s="48"/>
      <c r="R148" s="32"/>
      <c r="S148" s="32"/>
      <c r="T148" s="32"/>
      <c r="U148" s="32"/>
      <c r="V148" s="32"/>
      <c r="W148" s="32"/>
      <c r="X148" s="32"/>
      <c r="Y148" s="32"/>
      <c r="Z148" s="32"/>
    </row>
    <row r="149" spans="1:26" ht="65.25" customHeight="1" hidden="1">
      <c r="A149" s="14"/>
      <c r="B149" s="68"/>
      <c r="C149" s="85"/>
      <c r="D149" s="88" t="s">
        <v>404</v>
      </c>
      <c r="E149" s="69" t="e">
        <f>'Д._3 '!#REF!</f>
        <v>#REF!</v>
      </c>
      <c r="F149" s="69" t="e">
        <f>'Д._3 '!#REF!</f>
        <v>#REF!</v>
      </c>
      <c r="G149" s="69" t="e">
        <f>'Д._3 '!#REF!</f>
        <v>#REF!</v>
      </c>
      <c r="H149" s="69" t="e">
        <f>'Д._3 '!#REF!</f>
        <v>#REF!</v>
      </c>
      <c r="I149" s="69" t="e">
        <f>'Д._3 '!#REF!</f>
        <v>#REF!</v>
      </c>
      <c r="J149" s="69" t="e">
        <f>'Д._3 '!#REF!</f>
        <v>#REF!</v>
      </c>
      <c r="K149" s="69" t="e">
        <f>'Д._3 '!#REF!</f>
        <v>#REF!</v>
      </c>
      <c r="L149" s="69" t="e">
        <f>'Д._3 '!#REF!</f>
        <v>#REF!</v>
      </c>
      <c r="M149" s="69" t="e">
        <f>'Д._3 '!#REF!</f>
        <v>#REF!</v>
      </c>
      <c r="N149" s="69" t="e">
        <f>'Д._3 '!#REF!</f>
        <v>#REF!</v>
      </c>
      <c r="O149" s="70" t="e">
        <f t="shared" si="12"/>
        <v>#REF!</v>
      </c>
      <c r="P149" s="74"/>
      <c r="Q149" s="48"/>
      <c r="R149" s="32"/>
      <c r="S149" s="32"/>
      <c r="T149" s="32"/>
      <c r="U149" s="32"/>
      <c r="V149" s="32"/>
      <c r="W149" s="32"/>
      <c r="X149" s="32"/>
      <c r="Y149" s="32"/>
      <c r="Z149" s="32"/>
    </row>
    <row r="150" spans="1:26" ht="61.5" customHeight="1" hidden="1">
      <c r="A150" s="14"/>
      <c r="B150" s="37" t="s">
        <v>564</v>
      </c>
      <c r="C150" s="37"/>
      <c r="D150" s="50" t="s">
        <v>565</v>
      </c>
      <c r="E150" s="69" t="e">
        <f>SUM('Д._3 '!#REF!)</f>
        <v>#REF!</v>
      </c>
      <c r="F150" s="69" t="e">
        <f>SUM('Д._3 '!#REF!)</f>
        <v>#REF!</v>
      </c>
      <c r="G150" s="69" t="e">
        <f>SUM('Д._3 '!#REF!)</f>
        <v>#REF!</v>
      </c>
      <c r="H150" s="125" t="e">
        <f>SUM('Д._3 '!#REF!)</f>
        <v>#REF!</v>
      </c>
      <c r="I150" s="125" t="e">
        <f>SUM('Д._3 '!#REF!)</f>
        <v>#REF!</v>
      </c>
      <c r="J150" s="125" t="e">
        <f>SUM('Д._3 '!#REF!)</f>
        <v>#REF!</v>
      </c>
      <c r="K150" s="125" t="e">
        <f>SUM('Д._3 '!#REF!)</f>
        <v>#REF!</v>
      </c>
      <c r="L150" s="125" t="e">
        <f>SUM('Д._3 '!#REF!)</f>
        <v>#REF!</v>
      </c>
      <c r="M150" s="125" t="e">
        <f>SUM('Д._3 '!#REF!)</f>
        <v>#REF!</v>
      </c>
      <c r="N150" s="125" t="e">
        <f>SUM('Д._3 '!#REF!)</f>
        <v>#REF!</v>
      </c>
      <c r="O150" s="125" t="e">
        <f>SUM('Д._3 '!#REF!)</f>
        <v>#REF!</v>
      </c>
      <c r="P150" s="74"/>
      <c r="Q150" s="48"/>
      <c r="R150" s="32"/>
      <c r="S150" s="32"/>
      <c r="T150" s="32"/>
      <c r="U150" s="32"/>
      <c r="V150" s="32"/>
      <c r="W150" s="32"/>
      <c r="X150" s="32"/>
      <c r="Y150" s="32"/>
      <c r="Z150" s="32"/>
    </row>
    <row r="151" spans="1:26" ht="65.25" customHeight="1" hidden="1">
      <c r="A151" s="14"/>
      <c r="B151" s="68"/>
      <c r="C151" s="85"/>
      <c r="D151" s="88" t="s">
        <v>405</v>
      </c>
      <c r="E151" s="69"/>
      <c r="F151" s="195"/>
      <c r="G151" s="195"/>
      <c r="H151" s="70"/>
      <c r="I151" s="195"/>
      <c r="J151" s="195"/>
      <c r="K151" s="195"/>
      <c r="L151" s="195"/>
      <c r="M151" s="195"/>
      <c r="N151" s="195"/>
      <c r="O151" s="86">
        <f t="shared" si="12"/>
        <v>0</v>
      </c>
      <c r="P151" s="74"/>
      <c r="Q151" s="48"/>
      <c r="R151" s="32"/>
      <c r="S151" s="32"/>
      <c r="T151" s="32"/>
      <c r="U151" s="32"/>
      <c r="V151" s="32"/>
      <c r="W151" s="32"/>
      <c r="X151" s="32"/>
      <c r="Y151" s="32"/>
      <c r="Z151" s="32"/>
    </row>
    <row r="152" spans="1:26" ht="107.25" customHeight="1" hidden="1">
      <c r="A152" s="14"/>
      <c r="B152" s="68" t="s">
        <v>376</v>
      </c>
      <c r="C152" s="85"/>
      <c r="D152" s="88" t="e">
        <f>'Д._3 '!#REF!</f>
        <v>#REF!</v>
      </c>
      <c r="E152" s="69" t="e">
        <f>'Д._3 '!#REF!</f>
        <v>#REF!</v>
      </c>
      <c r="F152" s="69" t="e">
        <f>'Д._3 '!#REF!</f>
        <v>#REF!</v>
      </c>
      <c r="G152" s="69" t="e">
        <f>'Д._3 '!#REF!</f>
        <v>#REF!</v>
      </c>
      <c r="H152" s="69" t="e">
        <f>'Д._3 '!#REF!</f>
        <v>#REF!</v>
      </c>
      <c r="I152" s="69" t="e">
        <f>'Д._3 '!#REF!</f>
        <v>#REF!</v>
      </c>
      <c r="J152" s="69" t="e">
        <f>'Д._3 '!#REF!</f>
        <v>#REF!</v>
      </c>
      <c r="K152" s="69" t="e">
        <f>'Д._3 '!#REF!</f>
        <v>#REF!</v>
      </c>
      <c r="L152" s="69" t="e">
        <f>'Д._3 '!#REF!</f>
        <v>#REF!</v>
      </c>
      <c r="M152" s="69" t="e">
        <f>'Д._3 '!#REF!</f>
        <v>#REF!</v>
      </c>
      <c r="N152" s="69" t="e">
        <f>'Д._3 '!#REF!</f>
        <v>#REF!</v>
      </c>
      <c r="O152" s="86" t="e">
        <f t="shared" si="12"/>
        <v>#REF!</v>
      </c>
      <c r="P152" s="74"/>
      <c r="Q152" s="48"/>
      <c r="R152" s="32"/>
      <c r="S152" s="32"/>
      <c r="T152" s="32"/>
      <c r="U152" s="32"/>
      <c r="V152" s="32"/>
      <c r="W152" s="32"/>
      <c r="X152" s="32"/>
      <c r="Y152" s="32"/>
      <c r="Z152" s="32"/>
    </row>
    <row r="153" spans="1:26" ht="3.75" customHeight="1" hidden="1">
      <c r="A153" s="14"/>
      <c r="B153" s="68" t="s">
        <v>374</v>
      </c>
      <c r="C153" s="85"/>
      <c r="D153" s="88" t="e">
        <f>'Д._3 '!#REF!</f>
        <v>#REF!</v>
      </c>
      <c r="E153" s="69" t="e">
        <f>#REF!+#REF!</f>
        <v>#REF!</v>
      </c>
      <c r="F153" s="195"/>
      <c r="G153" s="195"/>
      <c r="H153" s="70"/>
      <c r="I153" s="195"/>
      <c r="J153" s="195"/>
      <c r="K153" s="195"/>
      <c r="L153" s="195"/>
      <c r="M153" s="195"/>
      <c r="N153" s="195"/>
      <c r="O153" s="86" t="e">
        <f t="shared" si="12"/>
        <v>#REF!</v>
      </c>
      <c r="P153" s="74"/>
      <c r="Q153" s="48"/>
      <c r="R153" s="32"/>
      <c r="S153" s="32"/>
      <c r="T153" s="32"/>
      <c r="U153" s="32"/>
      <c r="V153" s="32"/>
      <c r="W153" s="32"/>
      <c r="X153" s="32"/>
      <c r="Y153" s="32"/>
      <c r="Z153" s="32"/>
    </row>
    <row r="154" spans="1:26" ht="29.25" customHeight="1">
      <c r="A154" s="14"/>
      <c r="B154" s="36" t="s">
        <v>555</v>
      </c>
      <c r="C154" s="37"/>
      <c r="D154" s="94" t="s">
        <v>556</v>
      </c>
      <c r="E154" s="126">
        <f>SUM('Д._3 '!F185)</f>
        <v>50000</v>
      </c>
      <c r="F154" s="195"/>
      <c r="G154" s="195"/>
      <c r="H154" s="70"/>
      <c r="I154" s="195"/>
      <c r="J154" s="195"/>
      <c r="K154" s="195"/>
      <c r="L154" s="195"/>
      <c r="M154" s="195"/>
      <c r="N154" s="195"/>
      <c r="O154" s="194">
        <f>E154+H154</f>
        <v>50000</v>
      </c>
      <c r="P154" s="74"/>
      <c r="Q154" s="48"/>
      <c r="R154" s="32"/>
      <c r="S154" s="32"/>
      <c r="T154" s="32"/>
      <c r="U154" s="32"/>
      <c r="V154" s="32"/>
      <c r="W154" s="32"/>
      <c r="X154" s="32"/>
      <c r="Y154" s="32"/>
      <c r="Z154" s="32"/>
    </row>
    <row r="155" spans="1:17" ht="27" customHeight="1">
      <c r="A155" s="12"/>
      <c r="B155" s="65"/>
      <c r="C155" s="66" t="s">
        <v>265</v>
      </c>
      <c r="D155" s="15" t="s">
        <v>265</v>
      </c>
      <c r="E155" s="129" t="e">
        <f>SUM(E12+E14+E16+E28+E42+E95+E103+E105+E113+E115+E117+E120+E125)</f>
        <v>#REF!</v>
      </c>
      <c r="F155" s="129" t="e">
        <f aca="true" t="shared" si="13" ref="F155:O155">SUM(F12+F14+F16+F28+F42+F95+F103+F105+F113+F115+F117+F120+F125)</f>
        <v>#REF!</v>
      </c>
      <c r="G155" s="129" t="e">
        <f t="shared" si="13"/>
        <v>#REF!</v>
      </c>
      <c r="H155" s="129" t="e">
        <f t="shared" si="13"/>
        <v>#REF!</v>
      </c>
      <c r="I155" s="129" t="e">
        <f t="shared" si="13"/>
        <v>#REF!</v>
      </c>
      <c r="J155" s="129" t="e">
        <f t="shared" si="13"/>
        <v>#REF!</v>
      </c>
      <c r="K155" s="129" t="e">
        <f t="shared" si="13"/>
        <v>#REF!</v>
      </c>
      <c r="L155" s="129" t="e">
        <f t="shared" si="13"/>
        <v>#REF!</v>
      </c>
      <c r="M155" s="129" t="e">
        <f t="shared" si="13"/>
        <v>#REF!</v>
      </c>
      <c r="N155" s="129" t="e">
        <f t="shared" si="13"/>
        <v>#REF!</v>
      </c>
      <c r="O155" s="129" t="e">
        <f t="shared" si="13"/>
        <v>#REF!</v>
      </c>
      <c r="P155" s="121"/>
      <c r="Q155" s="47"/>
    </row>
    <row r="156" spans="1:15" ht="0.75" customHeight="1" hidden="1">
      <c r="A156" s="16"/>
      <c r="B156" s="17"/>
      <c r="C156" s="17"/>
      <c r="D156" s="18"/>
      <c r="E156" s="19"/>
      <c r="F156" s="19"/>
      <c r="G156" s="19"/>
      <c r="H156" s="19"/>
      <c r="I156" s="19"/>
      <c r="J156" s="19"/>
      <c r="K156" s="19"/>
      <c r="L156" s="19"/>
      <c r="M156" s="19"/>
      <c r="N156" s="19"/>
      <c r="O156" s="19"/>
    </row>
    <row r="157" spans="1:15" ht="0.75" customHeight="1" hidden="1">
      <c r="A157" s="16"/>
      <c r="B157" s="17"/>
      <c r="C157" s="17"/>
      <c r="D157" s="18"/>
      <c r="E157" s="19"/>
      <c r="F157" s="19"/>
      <c r="G157" s="19"/>
      <c r="H157" s="19"/>
      <c r="I157" s="19"/>
      <c r="J157" s="19"/>
      <c r="K157" s="19"/>
      <c r="L157" s="19"/>
      <c r="M157" s="19"/>
      <c r="N157" s="19"/>
      <c r="O157" s="19"/>
    </row>
    <row r="158" spans="1:15" ht="0.75" customHeight="1" hidden="1">
      <c r="A158" s="16"/>
      <c r="B158" s="17"/>
      <c r="C158" s="17"/>
      <c r="D158" s="18"/>
      <c r="E158" s="19"/>
      <c r="F158" s="19"/>
      <c r="G158" s="19"/>
      <c r="H158" s="19"/>
      <c r="I158" s="19"/>
      <c r="J158" s="19"/>
      <c r="K158" s="19"/>
      <c r="L158" s="19"/>
      <c r="M158" s="19"/>
      <c r="N158" s="19"/>
      <c r="O158" s="19"/>
    </row>
    <row r="159" spans="1:15" ht="0.75" customHeight="1" hidden="1">
      <c r="A159" s="16"/>
      <c r="B159" s="17"/>
      <c r="C159" s="17"/>
      <c r="D159" s="18"/>
      <c r="E159" s="19"/>
      <c r="F159" s="19"/>
      <c r="G159" s="19"/>
      <c r="H159" s="19"/>
      <c r="I159" s="19"/>
      <c r="J159" s="19"/>
      <c r="K159" s="19"/>
      <c r="L159" s="19"/>
      <c r="M159" s="19"/>
      <c r="N159" s="19"/>
      <c r="O159" s="19"/>
    </row>
    <row r="160" spans="1:15" ht="0.75" customHeight="1" hidden="1">
      <c r="A160" s="16"/>
      <c r="B160" s="17"/>
      <c r="C160" s="17"/>
      <c r="D160" s="18"/>
      <c r="E160" s="19"/>
      <c r="F160" s="19"/>
      <c r="G160" s="19"/>
      <c r="H160" s="19"/>
      <c r="I160" s="19"/>
      <c r="J160" s="19"/>
      <c r="K160" s="19"/>
      <c r="L160" s="19"/>
      <c r="M160" s="19"/>
      <c r="N160" s="19"/>
      <c r="O160" s="19"/>
    </row>
    <row r="161" spans="1:15" ht="15" customHeight="1" hidden="1">
      <c r="A161" s="16"/>
      <c r="C161" s="17"/>
      <c r="L161" s="466"/>
      <c r="M161" s="493"/>
      <c r="N161" s="19"/>
      <c r="O161" s="19"/>
    </row>
    <row r="162" spans="1:15" ht="46.5" customHeight="1" hidden="1">
      <c r="A162" s="16"/>
      <c r="B162" s="17"/>
      <c r="C162" s="17"/>
      <c r="K162" s="19"/>
      <c r="L162" s="131"/>
      <c r="M162" s="19"/>
      <c r="N162" s="19"/>
      <c r="O162" s="19"/>
    </row>
    <row r="163" spans="1:15" ht="57.75" customHeight="1" hidden="1">
      <c r="A163" s="16"/>
      <c r="B163" s="17"/>
      <c r="C163" s="17"/>
      <c r="D163" s="18"/>
      <c r="E163" s="19"/>
      <c r="F163" s="19"/>
      <c r="G163" s="19"/>
      <c r="H163" s="19"/>
      <c r="I163" s="19"/>
      <c r="J163" s="19"/>
      <c r="K163" s="19"/>
      <c r="L163" s="19"/>
      <c r="M163" s="19"/>
      <c r="N163" s="19"/>
      <c r="O163" s="19"/>
    </row>
    <row r="164" spans="1:18" ht="27" customHeight="1">
      <c r="A164" s="16"/>
      <c r="B164" s="21"/>
      <c r="C164" s="20"/>
      <c r="D164" s="485" t="s">
        <v>612</v>
      </c>
      <c r="E164" s="465"/>
      <c r="F164" s="465"/>
      <c r="G164" s="465"/>
      <c r="H164" s="465"/>
      <c r="I164" s="465"/>
      <c r="J164" s="465"/>
      <c r="K164" s="465"/>
      <c r="L164" s="465"/>
      <c r="M164" s="465"/>
      <c r="N164" s="465"/>
      <c r="O164" s="465"/>
      <c r="P164" s="465"/>
      <c r="Q164" s="465"/>
      <c r="R164" s="465"/>
    </row>
    <row r="165" spans="1:16" ht="46.5" customHeight="1">
      <c r="A165" s="16"/>
      <c r="B165" s="21"/>
      <c r="C165" s="20"/>
      <c r="D165" s="159"/>
      <c r="E165" s="175"/>
      <c r="F165" s="160"/>
      <c r="G165" s="161"/>
      <c r="H165" s="162"/>
      <c r="I165" s="169"/>
      <c r="J165" s="49"/>
      <c r="K165" s="49"/>
      <c r="L165" s="495"/>
      <c r="M165" s="495"/>
      <c r="N165" s="495"/>
      <c r="O165" s="495"/>
      <c r="P165" s="495"/>
    </row>
    <row r="166" spans="1:15" ht="26.25" customHeight="1">
      <c r="A166" s="16"/>
      <c r="B166" s="20"/>
      <c r="C166" s="20"/>
      <c r="D166" s="463"/>
      <c r="E166" s="463"/>
      <c r="F166" s="163"/>
      <c r="G166" s="164"/>
      <c r="H166" s="168"/>
      <c r="I166" s="39"/>
      <c r="J166" s="53"/>
      <c r="K166" s="53"/>
      <c r="L166" s="53"/>
      <c r="M166" s="494"/>
      <c r="N166" s="494"/>
      <c r="O166" s="494"/>
    </row>
    <row r="167" spans="1:15" ht="26.25" customHeight="1">
      <c r="A167" s="16"/>
      <c r="B167" s="22"/>
      <c r="C167" s="22"/>
      <c r="D167" s="23"/>
      <c r="E167" s="79"/>
      <c r="F167" s="79"/>
      <c r="G167" s="79"/>
      <c r="H167" s="79"/>
      <c r="I167" s="79"/>
      <c r="J167" s="79"/>
      <c r="K167" s="79"/>
      <c r="L167" s="79"/>
      <c r="M167" s="79"/>
      <c r="N167" s="79"/>
      <c r="O167" s="79"/>
    </row>
    <row r="168" spans="1:15" ht="26.25" customHeight="1">
      <c r="A168" s="16"/>
      <c r="B168" s="22"/>
      <c r="C168" s="22"/>
      <c r="D168" s="23"/>
      <c r="E168" s="83"/>
      <c r="F168" s="83"/>
      <c r="G168" s="83"/>
      <c r="H168" s="83"/>
      <c r="I168" s="83"/>
      <c r="J168" s="83"/>
      <c r="K168" s="83"/>
      <c r="L168" s="83"/>
      <c r="M168" s="83"/>
      <c r="N168" s="83"/>
      <c r="O168" s="83"/>
    </row>
    <row r="169" spans="1:15" ht="26.25" customHeight="1">
      <c r="A169" s="16"/>
      <c r="B169" s="22"/>
      <c r="C169" s="22"/>
      <c r="D169" s="23"/>
      <c r="E169" s="84"/>
      <c r="F169" s="84"/>
      <c r="G169" s="84"/>
      <c r="H169" s="84"/>
      <c r="I169" s="84"/>
      <c r="J169" s="84"/>
      <c r="K169" s="84"/>
      <c r="L169" s="84"/>
      <c r="M169" s="84"/>
      <c r="N169" s="84"/>
      <c r="O169" s="84"/>
    </row>
    <row r="170" spans="1:4" ht="26.25" customHeight="1">
      <c r="A170" s="16"/>
      <c r="B170" s="22"/>
      <c r="C170" s="22"/>
      <c r="D170" s="23"/>
    </row>
    <row r="171" spans="1:3" ht="18.75">
      <c r="A171" s="16"/>
      <c r="B171" s="22"/>
      <c r="C171" s="22"/>
    </row>
    <row r="172" spans="1:3" ht="18.75">
      <c r="A172" s="16"/>
      <c r="B172" s="22"/>
      <c r="C172" s="22"/>
    </row>
    <row r="173" spans="1:2" ht="18.75">
      <c r="A173" s="16"/>
      <c r="B173" s="22"/>
    </row>
    <row r="174" spans="1:2" ht="18.75">
      <c r="A174" s="16"/>
      <c r="B174" s="22"/>
    </row>
    <row r="175" spans="1:2" ht="18.75">
      <c r="A175" s="16"/>
      <c r="B175" s="22"/>
    </row>
    <row r="176" spans="1:2" ht="18.75">
      <c r="A176" s="16"/>
      <c r="B176" s="22"/>
    </row>
    <row r="177" spans="1:2" ht="18.75">
      <c r="A177" s="16"/>
      <c r="B177" s="22"/>
    </row>
    <row r="178" spans="1:6" ht="18.75">
      <c r="A178" s="16"/>
      <c r="B178" s="22"/>
      <c r="F178" s="102" t="e">
        <f>F155+341976.3</f>
        <v>#REF!</v>
      </c>
    </row>
    <row r="179" spans="1:2" ht="18.75">
      <c r="A179" s="16"/>
      <c r="B179" s="22"/>
    </row>
    <row r="180" spans="1:2" ht="18.75">
      <c r="A180" s="16"/>
      <c r="B180" s="22"/>
    </row>
    <row r="181" spans="1:2" ht="18.75">
      <c r="A181" s="16"/>
      <c r="B181" s="22"/>
    </row>
    <row r="182" spans="1:2" ht="18.75">
      <c r="A182" s="16"/>
      <c r="B182" s="22"/>
    </row>
    <row r="183" spans="1:2" ht="18.75">
      <c r="A183" s="16"/>
      <c r="B183" s="22"/>
    </row>
    <row r="184" spans="1:2" ht="18.75">
      <c r="A184" s="16"/>
      <c r="B184" s="22"/>
    </row>
    <row r="185" spans="1:2" ht="18.75">
      <c r="A185" s="16"/>
      <c r="B185" s="22"/>
    </row>
    <row r="186" spans="1:2" ht="18.75">
      <c r="A186" s="16"/>
      <c r="B186" s="22"/>
    </row>
    <row r="187" spans="1:2" ht="18.75">
      <c r="A187" s="16"/>
      <c r="B187" s="22"/>
    </row>
    <row r="188" spans="1:2" ht="18.75">
      <c r="A188" s="16"/>
      <c r="B188" s="22"/>
    </row>
    <row r="189" spans="1:2" ht="18.75">
      <c r="A189" s="16"/>
      <c r="B189" s="22"/>
    </row>
    <row r="190" spans="1:2" ht="18.75">
      <c r="A190" s="16"/>
      <c r="B190" s="22"/>
    </row>
    <row r="191" ht="18.75">
      <c r="A191" s="16"/>
    </row>
    <row r="192" ht="18.75">
      <c r="A192" s="16"/>
    </row>
    <row r="193" ht="18.75">
      <c r="A193" s="16"/>
    </row>
    <row r="194" ht="18.75">
      <c r="A194" s="16"/>
    </row>
    <row r="195" ht="18.75">
      <c r="A195" s="16"/>
    </row>
    <row r="196" ht="18.75">
      <c r="A196" s="16"/>
    </row>
    <row r="197" ht="18.75">
      <c r="A197" s="16"/>
    </row>
    <row r="198" ht="18.75">
      <c r="A198" s="16"/>
    </row>
    <row r="199" ht="18.75">
      <c r="A199" s="16"/>
    </row>
    <row r="200" ht="18.75">
      <c r="A200" s="16"/>
    </row>
    <row r="201" ht="18.75">
      <c r="A201" s="16"/>
    </row>
    <row r="202" ht="18.75">
      <c r="A202" s="16"/>
    </row>
    <row r="203" ht="18.75">
      <c r="A203" s="16"/>
    </row>
    <row r="204" ht="18.75">
      <c r="A204" s="16"/>
    </row>
    <row r="205" ht="18.75">
      <c r="A205" s="16"/>
    </row>
    <row r="206" ht="18.75">
      <c r="A206" s="16"/>
    </row>
    <row r="207" ht="18.75">
      <c r="A207" s="16"/>
    </row>
    <row r="208" ht="18.75">
      <c r="A208" s="16"/>
    </row>
    <row r="209" ht="18.75">
      <c r="A209" s="16"/>
    </row>
    <row r="210" ht="18.75">
      <c r="A210" s="16"/>
    </row>
    <row r="211" ht="18.75">
      <c r="A211" s="16"/>
    </row>
    <row r="212" ht="18.75">
      <c r="A212" s="16"/>
    </row>
    <row r="213" ht="15.75">
      <c r="A213" s="24"/>
    </row>
    <row r="214" ht="15.75">
      <c r="A214" s="24"/>
    </row>
    <row r="215" ht="15.75">
      <c r="A215" s="24"/>
    </row>
    <row r="216" ht="15.75">
      <c r="A216" s="24"/>
    </row>
    <row r="217" ht="15.75">
      <c r="A217" s="24"/>
    </row>
    <row r="218" ht="15.75">
      <c r="A218" s="24"/>
    </row>
    <row r="219" ht="15.75">
      <c r="A219" s="24"/>
    </row>
    <row r="220" ht="15.75">
      <c r="A220" s="24"/>
    </row>
    <row r="221" ht="15.75">
      <c r="A221" s="24"/>
    </row>
    <row r="222" ht="15.75">
      <c r="A222" s="24"/>
    </row>
    <row r="223" ht="15.75">
      <c r="A223" s="24"/>
    </row>
    <row r="224" ht="15.75">
      <c r="A224" s="24"/>
    </row>
    <row r="225" ht="15.75">
      <c r="A225" s="24"/>
    </row>
    <row r="226" ht="15.75">
      <c r="A226" s="25"/>
    </row>
    <row r="227" ht="15.75">
      <c r="A227" s="25"/>
    </row>
    <row r="228" ht="15.75">
      <c r="A228" s="25"/>
    </row>
    <row r="229" ht="15.75">
      <c r="A229" s="25"/>
    </row>
    <row r="230" ht="15.75">
      <c r="A230" s="25"/>
    </row>
    <row r="231" ht="15.75">
      <c r="A231" s="25"/>
    </row>
    <row r="232" ht="15.75">
      <c r="A232" s="25"/>
    </row>
    <row r="233" ht="15.75">
      <c r="A233" s="25"/>
    </row>
    <row r="234" ht="15.75">
      <c r="A234" s="25"/>
    </row>
    <row r="235" ht="15.75">
      <c r="A235" s="25"/>
    </row>
    <row r="236" ht="15.75">
      <c r="A236" s="25"/>
    </row>
    <row r="237" ht="15.75">
      <c r="A237" s="25"/>
    </row>
    <row r="238" ht="15.75">
      <c r="A238" s="25"/>
    </row>
    <row r="239" ht="15.75">
      <c r="A239" s="25"/>
    </row>
    <row r="240" ht="15.75">
      <c r="A240" s="25"/>
    </row>
    <row r="241" ht="15.75">
      <c r="A241" s="25"/>
    </row>
    <row r="242" ht="15.75">
      <c r="A242" s="25"/>
    </row>
    <row r="243" ht="15.75">
      <c r="A243" s="25"/>
    </row>
    <row r="244" ht="15.75">
      <c r="A244" s="25"/>
    </row>
    <row r="245" ht="15.75">
      <c r="A245" s="25"/>
    </row>
    <row r="246" ht="15.75">
      <c r="A246" s="25"/>
    </row>
    <row r="247" ht="15.75">
      <c r="A247" s="25"/>
    </row>
    <row r="248" ht="15.75">
      <c r="A248" s="25"/>
    </row>
    <row r="249" ht="15.75">
      <c r="A249" s="25"/>
    </row>
    <row r="250" ht="15.75">
      <c r="A250" s="25"/>
    </row>
    <row r="251" ht="15.75">
      <c r="A251" s="25"/>
    </row>
    <row r="252" ht="15.75">
      <c r="A252" s="25"/>
    </row>
    <row r="253" ht="15.75">
      <c r="A253" s="25"/>
    </row>
    <row r="254" ht="15.75">
      <c r="A254" s="25"/>
    </row>
    <row r="255" ht="15.75">
      <c r="A255" s="25"/>
    </row>
    <row r="256" ht="15.75">
      <c r="A256" s="25"/>
    </row>
    <row r="257" ht="15.75">
      <c r="A257" s="25"/>
    </row>
    <row r="258" ht="12.75">
      <c r="A258" s="7"/>
    </row>
  </sheetData>
  <sheetProtection/>
  <mergeCells count="35">
    <mergeCell ref="A8:A11"/>
    <mergeCell ref="H9:H11"/>
    <mergeCell ref="F9:G9"/>
    <mergeCell ref="B8:B11"/>
    <mergeCell ref="D8:D11"/>
    <mergeCell ref="E9:E11"/>
    <mergeCell ref="B133:B135"/>
    <mergeCell ref="I9:I11"/>
    <mergeCell ref="G133:G135"/>
    <mergeCell ref="F10:F11"/>
    <mergeCell ref="D133:D135"/>
    <mergeCell ref="G10:G11"/>
    <mergeCell ref="D166:E166"/>
    <mergeCell ref="F133:F135"/>
    <mergeCell ref="E133:E135"/>
    <mergeCell ref="I133:I135"/>
    <mergeCell ref="D164:R164"/>
    <mergeCell ref="L161:M161"/>
    <mergeCell ref="M166:O166"/>
    <mergeCell ref="L165:P165"/>
    <mergeCell ref="H133:H135"/>
    <mergeCell ref="O133:O135"/>
    <mergeCell ref="J2:M2"/>
    <mergeCell ref="J4:K4"/>
    <mergeCell ref="J3:M3"/>
    <mergeCell ref="M9:N9"/>
    <mergeCell ref="L9:L11"/>
    <mergeCell ref="E5:J6"/>
    <mergeCell ref="J9:K9"/>
    <mergeCell ref="O8:O11"/>
    <mergeCell ref="J133:J135"/>
    <mergeCell ref="K133:K135"/>
    <mergeCell ref="L133:L135"/>
    <mergeCell ref="M133:M135"/>
    <mergeCell ref="M10:M11"/>
  </mergeCells>
  <printOptions horizontalCentered="1"/>
  <pageMargins left="0.11811023622047245" right="0.07874015748031496" top="0.11" bottom="0.1" header="0.1" footer="0.11"/>
  <pageSetup fitToHeight="7" fitToWidth="1" horizontalDpi="240" verticalDpi="240" orientation="landscape" paperSize="9" scale="39" r:id="rId1"/>
  <headerFooter alignWithMargins="0">
    <oddFooter>&amp;R&amp;12&amp;P</oddFooter>
  </headerFooter>
  <rowBreaks count="1" manualBreakCount="1">
    <brk id="12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K7462</dc:creator>
  <cp:keywords/>
  <dc:description/>
  <cp:lastModifiedBy> 1</cp:lastModifiedBy>
  <cp:lastPrinted>2020-12-29T08:06:05Z</cp:lastPrinted>
  <dcterms:created xsi:type="dcterms:W3CDTF">2003-08-18T07:42:19Z</dcterms:created>
  <dcterms:modified xsi:type="dcterms:W3CDTF">2020-12-29T10:21:56Z</dcterms:modified>
  <cp:category/>
  <cp:version/>
  <cp:contentType/>
  <cp:contentStatus/>
</cp:coreProperties>
</file>